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7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J87" i="30"/>
  <c r="CS86" i="30"/>
  <c r="CR86" i="30"/>
  <c r="CQ86" i="30"/>
  <c r="CP86" i="30"/>
  <c r="CO86" i="30"/>
  <c r="CN86" i="30"/>
  <c r="CM86" i="30"/>
  <c r="CL86" i="30"/>
  <c r="BR87" i="30"/>
  <c r="AZ87" i="30"/>
  <c r="BD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O76" i="30"/>
  <c r="N76" i="30"/>
  <c r="M76" i="30"/>
  <c r="G76" i="30"/>
  <c r="O75" i="30"/>
  <c r="N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K12" i="29"/>
  <c r="J12" i="29"/>
  <c r="I12" i="29"/>
  <c r="F12" i="29"/>
  <c r="E12" i="29"/>
  <c r="D12" i="29"/>
  <c r="C12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X87" i="30" l="1"/>
  <c r="CH87" i="30"/>
  <c r="CH86" i="30"/>
  <c r="AV86" i="30"/>
  <c r="CJ86" i="30"/>
  <c r="BB86" i="30"/>
  <c r="BC86" i="30"/>
  <c r="AY87" i="30"/>
  <c r="BS87" i="30"/>
  <c r="CI86" i="30"/>
  <c r="CI87" i="30"/>
  <c r="AW86" i="30"/>
  <c r="BQ86" i="30"/>
  <c r="BA87" i="30"/>
  <c r="CK86" i="30"/>
  <c r="CK87" i="30"/>
  <c r="AX86" i="30"/>
  <c r="BR86" i="30"/>
  <c r="BB87" i="30"/>
  <c r="CT86" i="30"/>
  <c r="CT87" i="30"/>
  <c r="CM107" i="30"/>
  <c r="AY86" i="30"/>
  <c r="BS86" i="30"/>
  <c r="BC87" i="30"/>
  <c r="CU86" i="30"/>
  <c r="CU87" i="30"/>
  <c r="AZ86" i="30"/>
  <c r="AV87" i="30"/>
  <c r="BD87" i="30"/>
  <c r="CV86" i="30"/>
  <c r="CV87" i="30"/>
  <c r="BA86" i="30"/>
  <c r="AW87" i="30"/>
  <c r="BQ87" i="30"/>
  <c r="CG86" i="30"/>
  <c r="CW86" i="30"/>
  <c r="CG87" i="30"/>
  <c r="CW87" i="30"/>
  <c r="BH106" i="30"/>
  <c r="BH108" i="30"/>
  <c r="CE108" i="30"/>
  <c r="CU108" i="30"/>
  <c r="CU107" i="30"/>
  <c r="AZ109" i="30"/>
  <c r="CM106" i="30"/>
  <c r="AZ106" i="30"/>
  <c r="BP109" i="30"/>
  <c r="CU106" i="30"/>
  <c r="BA106" i="30"/>
  <c r="BI106" i="30"/>
  <c r="BA108" i="30"/>
  <c r="BI108" i="30"/>
  <c r="BA109" i="30"/>
  <c r="BQ109" i="30"/>
  <c r="CN106" i="30"/>
  <c r="CV107" i="30"/>
  <c r="CF108" i="30"/>
  <c r="CV108" i="30"/>
  <c r="BB106" i="30"/>
  <c r="BJ106" i="30"/>
  <c r="BB107" i="30"/>
  <c r="BB108" i="30"/>
  <c r="BJ108" i="30"/>
  <c r="BB109" i="30"/>
  <c r="BR109" i="30"/>
  <c r="CO106" i="30"/>
  <c r="CW107" i="30"/>
  <c r="CG108" i="30"/>
  <c r="CW108" i="30"/>
  <c r="BC106" i="30"/>
  <c r="BK106" i="30"/>
  <c r="BC107" i="30"/>
  <c r="BC108" i="30"/>
  <c r="BK108" i="30"/>
  <c r="BC109" i="30"/>
  <c r="BS109" i="30"/>
  <c r="CH106" i="30"/>
  <c r="CP106" i="30"/>
  <c r="CH107" i="30"/>
  <c r="CH108" i="30"/>
  <c r="CP108" i="30"/>
  <c r="BD106" i="30"/>
  <c r="BL106" i="30"/>
  <c r="AV107" i="30"/>
  <c r="BD107" i="30"/>
  <c r="BD108" i="30"/>
  <c r="BL108" i="30"/>
  <c r="AV109" i="30"/>
  <c r="BD109" i="30"/>
  <c r="CI106" i="30"/>
  <c r="CQ106" i="30"/>
  <c r="CI107" i="30"/>
  <c r="CI108" i="30"/>
  <c r="CQ108" i="30"/>
  <c r="BE106" i="30"/>
  <c r="BM106" i="30"/>
  <c r="AW107" i="30"/>
  <c r="BE108" i="30"/>
  <c r="BM108" i="30"/>
  <c r="AW109" i="30"/>
  <c r="CJ106" i="30"/>
  <c r="CR106" i="30"/>
  <c r="CJ107" i="30"/>
  <c r="CJ108" i="30"/>
  <c r="CR108" i="30"/>
  <c r="BF106" i="30"/>
  <c r="BN106" i="30"/>
  <c r="AX107" i="30"/>
  <c r="BF108" i="30"/>
  <c r="BN108" i="30"/>
  <c r="AX109" i="30"/>
  <c r="CK106" i="30"/>
  <c r="CS106" i="30"/>
  <c r="CK107" i="30"/>
  <c r="CK108" i="30"/>
  <c r="CS108" i="30"/>
  <c r="AY106" i="30"/>
  <c r="BG106" i="30"/>
  <c r="BO106" i="30"/>
  <c r="AY107" i="30"/>
  <c r="BG108" i="30"/>
  <c r="AY109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225" i="33" l="1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U8" i="29" l="1"/>
  <c r="Q8" i="29"/>
  <c r="Q201" i="29" s="1"/>
  <c r="L8" i="29"/>
  <c r="L201" i="29" s="1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M201" i="29"/>
  <c r="K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87" i="28" l="1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Y163" i="33" s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F84" i="30"/>
  <c r="C192" i="33" s="1"/>
  <c r="AK26" i="29"/>
  <c r="C184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4" i="33" l="1"/>
  <c r="D183" i="33" s="1"/>
  <c r="AJ216" i="33" s="1"/>
  <c r="AN216" i="33" s="1"/>
  <c r="D220" i="33" s="1"/>
  <c r="C276" i="33"/>
  <c r="B115" i="30"/>
  <c r="B126" i="30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BR39" i="23" s="1"/>
  <c r="H93" i="23" s="1"/>
  <c r="H95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D243" i="33"/>
  <c r="C290" i="33"/>
  <c r="BR37" i="23"/>
  <c r="F93" i="23" s="1"/>
  <c r="F95" i="23" s="1"/>
  <c r="W172" i="18"/>
  <c r="W215" i="18" s="1"/>
  <c r="AB5" i="22" s="1"/>
  <c r="BN15" i="23" s="1"/>
  <c r="BN21" i="23" s="1"/>
  <c r="D276" i="33"/>
  <c r="D290" i="3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92" i="33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<sst xmlns="http://schemas.openxmlformats.org/spreadsheetml/2006/main" count="3098" uniqueCount="1464">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</sst>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47.284000000000006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47.284000000000006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47.284000000000006</v>
      </c>
      <c r="G9" s="81"/>
      <c r="H9" s="61">
        <f>SUM(L34:L43)</f>
        <v>0</v>
      </c>
      <c r="I9" s="81"/>
      <c r="J9" s="81"/>
      <c r="K9" s="93">
        <f>H9-F9</f>
        <v>-47.284000000000006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-29.894999999999982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-29.894999999999982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9" zoomScale="80" zoomScaleNormal="80" workbookViewId="0">
      <selection activeCell="N65" sqref="N6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2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2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1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98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98</v>
      </c>
      <c r="C95" s="5"/>
      <c r="D95" s="202">
        <f>B95/Troupeau!$B$17</f>
        <v>0.32236842105263158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2878.4500869565218</v>
      </c>
      <c r="D118" s="202">
        <f>B118/Troupeau!$B$17</f>
        <v>9.468585812356979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763.05</v>
      </c>
      <c r="D119" s="202">
        <f>IF(B119=0,0,B119/Troupeau!$C$17)</f>
        <v>40.160526315789468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3641.500086956522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4574.500086956522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3050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110223.36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29.894999999999982</v>
      </c>
      <c r="C118" s="190">
        <f>IF(Scénario!$K$12="BV",[1]Eco!$B$78,IF(Scénario!$K$12="BL",[1]Eco!$B$77,[1]Eco!$B$76))</f>
        <v>223</v>
      </c>
      <c r="J118" s="173">
        <f>B118*C118</f>
        <v>6666.5849999999955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47.284000000000006</v>
      </c>
      <c r="C119" s="190">
        <f>[1]Eco!$B$79</f>
        <v>80</v>
      </c>
      <c r="J119" s="173">
        <f>B119*C119</f>
        <v>3782.7200000000003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121.5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349.65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41582.284999999996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30052.799999999999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38588.275000000009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25726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27188.275000000009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18126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12.25</v>
      </c>
      <c r="W247" s="173">
        <f>[1]Eco!$B$111</f>
        <v>28.3</v>
      </c>
      <c r="X247" s="173">
        <f>T247*W247</f>
        <v>346.67500000000001</v>
      </c>
    </row>
    <row r="248" spans="17:31" x14ac:dyDescent="0.25">
      <c r="W248" s="14" t="s">
        <v>1117</v>
      </c>
      <c r="X248" s="173">
        <f>SUM(X245:X247)</f>
        <v>346.67500000000001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8485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720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6788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6788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Z1_OLBV_T3PT_MC2si</v>
      </c>
      <c r="D1" s="275" t="str">
        <f>CONCATENATE(C1,"_corr")</f>
        <v>Z1_OLBV_T3PT_MC2si_corr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2</v>
      </c>
      <c r="D28" s="177">
        <f t="shared" si="0"/>
        <v>2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-29.894999999999982</v>
      </c>
      <c r="D175" s="263">
        <f>C175*$D$82/$C$82</f>
        <v>-28.702182044887763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29.894999999999982</v>
      </c>
      <c r="D176" s="263">
        <f>C176*$D$82/$C$82</f>
        <v>28.702182044887763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12.25</v>
      </c>
      <c r="AN191" s="173">
        <f>[1]Eco!$B$111</f>
        <v>28.3</v>
      </c>
      <c r="AO191" s="173">
        <f>AK191*AN191</f>
        <v>346.67500000000001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346.67500000000001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691.27182044887786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346.67500000000001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346.67500000000001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2049.98</v>
      </c>
      <c r="D217" s="261">
        <f t="shared" si="106"/>
        <v>1968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10449.304999999997</v>
      </c>
      <c r="D218" s="261">
        <f t="shared" si="106"/>
        <v>10032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41582</v>
      </c>
      <c r="D221" s="264">
        <f>ROUND(SUM(D216:D220),0)</f>
        <v>39923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30053</v>
      </c>
      <c r="D236" s="264">
        <f>ROUND(SUM(D222:D235),0)</f>
        <v>29099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38588.199999999997</v>
      </c>
      <c r="D237" s="264">
        <f>D194+D211-D221-D236</f>
        <v>37540</v>
      </c>
    </row>
    <row r="238" spans="1:49" x14ac:dyDescent="0.25">
      <c r="B238" s="211" t="s">
        <v>1090</v>
      </c>
      <c r="C238" s="173">
        <f>ROUND(C237/Scénario!$K$4,0)</f>
        <v>25725</v>
      </c>
      <c r="D238" s="264">
        <f>ROUND(D237/D83,0)</f>
        <v>18770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27188</v>
      </c>
      <c r="D241" s="268">
        <f>ROUND(D237-D239-D240,0)</f>
        <v>26140</v>
      </c>
    </row>
    <row r="242" spans="1:15" x14ac:dyDescent="0.25">
      <c r="B242" s="211" t="s">
        <v>1094</v>
      </c>
      <c r="C242" s="173">
        <f>ROUND(C241/Scénario!K4,0)</f>
        <v>18125</v>
      </c>
      <c r="D242" s="264">
        <f>ROUND(D241/D83,0)</f>
        <v>13070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98</v>
      </c>
      <c r="D251" s="173">
        <f>C251</f>
        <v>98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2879</v>
      </c>
      <c r="D281" s="264">
        <f>ROUND(D245+D248+D251+D254+D257+D260+D261,0)</f>
        <v>2824</v>
      </c>
    </row>
    <row r="282" spans="1:4" x14ac:dyDescent="0.25">
      <c r="B282" s="14" t="s">
        <v>1372</v>
      </c>
      <c r="C282" s="173">
        <f>ROUND(C246+C249+C252+C255+C258,0)</f>
        <v>763</v>
      </c>
      <c r="D282" s="264">
        <f>ROUND(D246+D249+D252+D255+D258,0)</f>
        <v>759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9.4700000000000006</v>
      </c>
      <c r="D284" s="173">
        <f>ROUND(D281/(Troupeau!$B$17*G63),2)</f>
        <v>9.68</v>
      </c>
    </row>
    <row r="285" spans="1:4" x14ac:dyDescent="0.25">
      <c r="B285" s="14" t="s">
        <v>1375</v>
      </c>
      <c r="C285" s="173">
        <f>IF(Troupeau!$C$17=0,0,ROUND(C282/Troupeau!$C$17,2))</f>
        <v>40.159999999999997</v>
      </c>
      <c r="D285" s="173">
        <f>IF(Troupeau!$C$17=0,0,ROUND(D282/Troupeau!$C$17*G63,2))</f>
        <v>38.35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3642</v>
      </c>
      <c r="D287" s="264">
        <f>SUM(D281:D283)</f>
        <v>3583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4575</v>
      </c>
      <c r="D292" s="264">
        <f>ROUND(SUM(D287:D291),0)</f>
        <v>4507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3050</v>
      </c>
      <c r="D294" s="173">
        <f>ROUND((D292-D293)/D83,0)</f>
        <v>2254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6" activePane="bottomLeft" state="frozen"/>
      <selection pane="bottomLeft" activeCell="V55" sqref="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33.084000000000003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2023-01-09T10:05:17Z</dcterms:modified>
</cp:coreProperties>
</file>