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tabRatio="666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2" r:id="rId18"/>
  </pivotCaches>
</workbook>
</file>

<file path=xl/calcChain.xml><?xml version="1.0" encoding="utf-8"?>
<calcChain xmlns="http://schemas.openxmlformats.org/spreadsheetml/2006/main">
  <c r="T38" i="31" l="1"/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BD23" i="29" s="1"/>
  <c r="BE23" i="29" s="1"/>
  <c r="BF23" i="29" s="1"/>
  <c r="AX23" i="29"/>
  <c r="AY23" i="29"/>
  <c r="AZ23" i="29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B110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R8" i="7" l="1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W92" i="30" s="1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W91" i="30" s="1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O91" i="30" s="1"/>
  <c r="CN38" i="30"/>
  <c r="CM38" i="30"/>
  <c r="CM91" i="30" s="1"/>
  <c r="CL38" i="30"/>
  <c r="CL91" i="30" s="1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O90" i="30" s="1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P91" i="30" s="1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Z91" i="30" s="1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H90" i="30" s="1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V91" i="30"/>
  <c r="CT91" i="30"/>
  <c r="CQ91" i="30"/>
  <c r="CP91" i="30"/>
  <c r="CN91" i="30"/>
  <c r="CI91" i="30"/>
  <c r="CF91" i="30"/>
  <c r="CD91" i="30"/>
  <c r="BS91" i="30"/>
  <c r="BR91" i="30"/>
  <c r="BO91" i="30"/>
  <c r="BM91" i="30"/>
  <c r="BI91" i="30"/>
  <c r="BH91" i="30"/>
  <c r="BG91" i="30"/>
  <c r="BB91" i="30"/>
  <c r="BA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N90" i="30"/>
  <c r="CL90" i="30"/>
  <c r="CJ90" i="30"/>
  <c r="CF90" i="30"/>
  <c r="CD90" i="30"/>
  <c r="BM90" i="30"/>
  <c r="BK90" i="30"/>
  <c r="BJ90" i="30"/>
  <c r="BI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Q110" i="30" s="1"/>
  <c r="CK19" i="30"/>
  <c r="CI19" i="30"/>
  <c r="CI64" i="30" s="1"/>
  <c r="CI110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E108" i="30" s="1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V25" i="28" l="1"/>
  <c r="AA25" i="28" s="1"/>
  <c r="CG92" i="30"/>
  <c r="CG91" i="30"/>
  <c r="BP90" i="30"/>
  <c r="C4" i="29"/>
  <c r="S3" i="29"/>
  <c r="T112" i="29"/>
  <c r="G73" i="30"/>
  <c r="C29" i="29"/>
  <c r="O73" i="30"/>
  <c r="K29" i="29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CC110" i="30" s="1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CS110" i="30" s="1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4" i="29"/>
  <c r="P3" i="29"/>
  <c r="X26" i="29"/>
  <c r="X30" i="29" s="1"/>
  <c r="X25" i="29"/>
  <c r="H5" i="29"/>
  <c r="H9" i="29" s="1"/>
  <c r="H20" i="29"/>
  <c r="H4" i="29"/>
  <c r="H3" i="29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30" i="29" s="1"/>
  <c r="D25" i="29"/>
  <c r="L26" i="29"/>
  <c r="L30" i="29" s="1"/>
  <c r="L25" i="29"/>
  <c r="T26" i="29"/>
  <c r="T30" i="29" s="1"/>
  <c r="T25" i="29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L72" i="30" l="1"/>
  <c r="Z72" i="30"/>
  <c r="W72" i="30"/>
  <c r="H73" i="30"/>
  <c r="D29" i="29"/>
  <c r="AC73" i="30"/>
  <c r="Y29" i="29"/>
  <c r="F29" i="29"/>
  <c r="J73" i="30"/>
  <c r="U29" i="29"/>
  <c r="Y73" i="30"/>
  <c r="H29" i="29"/>
  <c r="L73" i="30"/>
  <c r="G29" i="29"/>
  <c r="K73" i="30"/>
  <c r="V29" i="29"/>
  <c r="Z73" i="30"/>
  <c r="P29" i="29"/>
  <c r="T73" i="30"/>
  <c r="Q29" i="29"/>
  <c r="U73" i="30"/>
  <c r="AD73" i="30"/>
  <c r="Z29" i="29"/>
  <c r="M29" i="29"/>
  <c r="Q73" i="30"/>
  <c r="R29" i="29"/>
  <c r="V73" i="30"/>
  <c r="T29" i="29"/>
  <c r="X73" i="30"/>
  <c r="M73" i="30"/>
  <c r="I29" i="29"/>
  <c r="J29" i="29"/>
  <c r="N73" i="30"/>
  <c r="N29" i="29"/>
  <c r="R73" i="30"/>
  <c r="E29" i="29"/>
  <c r="I73" i="30"/>
  <c r="W29" i="29"/>
  <c r="AA73" i="30"/>
  <c r="P73" i="30"/>
  <c r="L29" i="29"/>
  <c r="C30" i="29"/>
  <c r="C32" i="29" s="1"/>
  <c r="C34" i="29" s="1"/>
  <c r="S29" i="29"/>
  <c r="W73" i="30"/>
  <c r="X29" i="29"/>
  <c r="AB73" i="30"/>
  <c r="O29" i="29"/>
  <c r="S73" i="30"/>
  <c r="Q72" i="30"/>
  <c r="M8" i="29"/>
  <c r="X8" i="29"/>
  <c r="AB72" i="30"/>
  <c r="U72" i="30"/>
  <c r="Q8" i="29"/>
  <c r="Q201" i="29" s="1"/>
  <c r="Z8" i="29"/>
  <c r="Z201" i="29" s="1"/>
  <c r="AD72" i="30"/>
  <c r="V72" i="30"/>
  <c r="R8" i="29"/>
  <c r="P72" i="30"/>
  <c r="L8" i="29"/>
  <c r="N72" i="30"/>
  <c r="J8" i="29"/>
  <c r="J201" i="29" s="1"/>
  <c r="N8" i="29"/>
  <c r="N201" i="29" s="1"/>
  <c r="R72" i="30"/>
  <c r="O8" i="29"/>
  <c r="O201" i="29" s="1"/>
  <c r="S72" i="30"/>
  <c r="O72" i="30"/>
  <c r="K8" i="29"/>
  <c r="G72" i="30"/>
  <c r="C8" i="29"/>
  <c r="C201" i="29" s="1"/>
  <c r="C212" i="29" s="1"/>
  <c r="AC72" i="30"/>
  <c r="M72" i="30"/>
  <c r="I8" i="29"/>
  <c r="I201" i="29" s="1"/>
  <c r="P8" i="29"/>
  <c r="T72" i="30"/>
  <c r="U8" i="29"/>
  <c r="Y72" i="30"/>
  <c r="I72" i="30"/>
  <c r="E8" i="29"/>
  <c r="E201" i="29" s="1"/>
  <c r="E212" i="29" s="1"/>
  <c r="X72" i="30"/>
  <c r="T8" i="29"/>
  <c r="T201" i="29" s="1"/>
  <c r="H72" i="30"/>
  <c r="D8" i="29"/>
  <c r="S8" i="29"/>
  <c r="F8" i="29"/>
  <c r="J72" i="30"/>
  <c r="AA72" i="30"/>
  <c r="G8" i="29"/>
  <c r="G201" i="29" s="1"/>
  <c r="K72" i="30"/>
  <c r="AF187" i="31"/>
  <c r="H8" i="29"/>
  <c r="H201" i="29" s="1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M201" i="29"/>
  <c r="K201" i="29"/>
  <c r="U167" i="28"/>
  <c r="V167" i="28"/>
  <c r="W167" i="28"/>
  <c r="AF188" i="28"/>
  <c r="V188" i="28"/>
  <c r="W188" i="28"/>
  <c r="L201" i="29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I81" i="30" l="1"/>
  <c r="CI82" i="30"/>
  <c r="CI84" i="30"/>
  <c r="C11" i="29"/>
  <c r="C13" i="29" s="1"/>
  <c r="AI170" i="31"/>
  <c r="F73" i="30"/>
  <c r="B110" i="30" s="1"/>
  <c r="F72" i="30"/>
  <c r="AI187" i="28"/>
  <c r="AI166" i="31"/>
  <c r="AI188" i="28"/>
  <c r="AI188" i="31"/>
  <c r="AJ166" i="31"/>
  <c r="AH166" i="28"/>
  <c r="AJ166" i="28"/>
  <c r="CX83" i="30"/>
  <c r="CM81" i="30"/>
  <c r="CM85" i="30" s="1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BG85" i="30"/>
  <c r="BH85" i="30"/>
  <c r="DK85" i="30"/>
  <c r="DP85" i="30"/>
  <c r="F7" i="30"/>
  <c r="C247" i="33" s="1"/>
  <c r="CI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C87" i="30" l="1"/>
  <c r="CC86" i="30"/>
  <c r="CB86" i="30"/>
  <c r="CB87" i="30"/>
  <c r="CG86" i="30"/>
  <c r="CG87" i="30"/>
  <c r="CF86" i="30"/>
  <c r="CF87" i="30"/>
  <c r="CE87" i="30"/>
  <c r="CE86" i="30"/>
  <c r="CD86" i="30"/>
  <c r="CD87" i="30"/>
  <c r="CR87" i="30"/>
  <c r="CR86" i="30"/>
  <c r="CJ87" i="30"/>
  <c r="CJ86" i="30"/>
  <c r="CM87" i="30"/>
  <c r="CM86" i="30"/>
  <c r="CI86" i="30"/>
  <c r="CI87" i="30"/>
  <c r="CP87" i="30"/>
  <c r="CP86" i="30"/>
  <c r="CU86" i="30"/>
  <c r="CU87" i="30"/>
  <c r="CV86" i="30"/>
  <c r="CV87" i="30"/>
  <c r="CQ87" i="30"/>
  <c r="CQ86" i="30"/>
  <c r="CY86" i="30"/>
  <c r="CY87" i="30"/>
  <c r="CN87" i="30"/>
  <c r="CN86" i="30"/>
  <c r="CL87" i="30"/>
  <c r="CL86" i="30"/>
  <c r="CX87" i="30"/>
  <c r="CX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H87" i="30" l="1"/>
  <c r="CH86" i="30"/>
  <c r="CT86" i="30"/>
  <c r="CT87" i="30"/>
  <c r="CW87" i="30"/>
  <c r="CW86" i="30"/>
  <c r="CO87" i="30"/>
  <c r="CO86" i="30"/>
  <c r="CS86" i="30"/>
  <c r="CS87" i="30"/>
  <c r="CK86" i="30"/>
  <c r="CK87" i="30"/>
  <c r="C275" i="33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R64" i="33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CO71" i="33"/>
  <c r="CO82" i="33" s="1"/>
  <c r="CM68" i="33"/>
  <c r="CM79" i="33" s="1"/>
  <c r="CF67" i="33"/>
  <c r="CF78" i="33" s="1"/>
  <c r="CX65" i="33"/>
  <c r="CQ64" i="33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O65" i="33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DH68" i="33"/>
  <c r="DH79" i="33" s="1"/>
  <c r="CI72" i="33"/>
  <c r="CI84" i="33" s="1"/>
  <c r="CB68" i="33"/>
  <c r="CB79" i="33" s="1"/>
  <c r="CT66" i="33"/>
  <c r="CM65" i="33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L65" i="33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P65" i="33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BO71" i="33"/>
  <c r="BO82" i="33" s="1"/>
  <c r="AY69" i="33"/>
  <c r="AY80" i="33" s="1"/>
  <c r="BG66" i="33"/>
  <c r="CH73" i="33"/>
  <c r="CH85" i="33" s="1"/>
  <c r="CB67" i="33"/>
  <c r="CB78" i="33" s="1"/>
  <c r="CM64" i="33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L64" i="33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S64" i="33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BA69" i="33"/>
  <c r="BA80" i="33" s="1"/>
  <c r="DT72" i="33"/>
  <c r="DT84" i="33" s="1"/>
  <c r="CU66" i="33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DM71" i="33"/>
  <c r="DM82" i="33" s="1"/>
  <c r="CW71" i="33"/>
  <c r="CW82" i="33" s="1"/>
  <c r="CO68" i="33"/>
  <c r="CO79" i="33" s="1"/>
  <c r="CH67" i="33"/>
  <c r="CH78" i="33" s="1"/>
  <c r="CR65" i="33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BG64" i="33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CR77" i="33" l="1"/>
  <c r="CR153" i="33"/>
  <c r="CL75" i="33"/>
  <c r="CL151" i="33"/>
  <c r="BA76" i="33"/>
  <c r="BA133" i="33" s="1"/>
  <c r="BA152" i="33"/>
  <c r="AZ76" i="33"/>
  <c r="AZ122" i="33" s="1"/>
  <c r="AZ168" i="33" s="1"/>
  <c r="AZ152" i="33"/>
  <c r="BC76" i="33"/>
  <c r="BC152" i="33"/>
  <c r="CV77" i="33"/>
  <c r="CV153" i="33"/>
  <c r="CP77" i="33"/>
  <c r="CP123" i="33" s="1"/>
  <c r="CP169" i="33" s="1"/>
  <c r="CP153" i="33"/>
  <c r="BL75" i="33"/>
  <c r="BL121" i="33" s="1"/>
  <c r="BL167" i="33" s="1"/>
  <c r="BL151" i="33"/>
  <c r="AW76" i="33"/>
  <c r="AW152" i="33"/>
  <c r="CS76" i="33"/>
  <c r="CS152" i="33"/>
  <c r="BK75" i="33"/>
  <c r="BK121" i="33" s="1"/>
  <c r="BK167" i="33" s="1"/>
  <c r="BK151" i="33"/>
  <c r="CQ76" i="33"/>
  <c r="CQ122" i="33" s="1"/>
  <c r="CQ168" i="33" s="1"/>
  <c r="CQ152" i="33"/>
  <c r="AV76" i="33"/>
  <c r="AV152" i="33"/>
  <c r="CR76" i="33"/>
  <c r="CR152" i="33"/>
  <c r="BS76" i="33"/>
  <c r="BS122" i="33" s="1"/>
  <c r="BS168" i="33" s="1"/>
  <c r="BS152" i="33"/>
  <c r="AX76" i="33"/>
  <c r="AX122" i="33" s="1"/>
  <c r="AX168" i="33" s="1"/>
  <c r="AX152" i="33"/>
  <c r="CT76" i="33"/>
  <c r="CT152" i="33"/>
  <c r="CS75" i="33"/>
  <c r="CS121" i="33" s="1"/>
  <c r="CS167" i="33" s="1"/>
  <c r="CS151" i="33"/>
  <c r="CN75" i="33"/>
  <c r="CN132" i="33" s="1"/>
  <c r="CN151" i="33"/>
  <c r="BJ75" i="33"/>
  <c r="BJ151" i="33"/>
  <c r="CP76" i="33"/>
  <c r="CP152" i="33"/>
  <c r="CL76" i="33"/>
  <c r="CL152" i="33"/>
  <c r="BH75" i="33"/>
  <c r="BH121" i="33" s="1"/>
  <c r="BH167" i="33" s="1"/>
  <c r="BH151" i="33"/>
  <c r="CM77" i="33"/>
  <c r="CM123" i="33" s="1"/>
  <c r="CM169" i="33" s="1"/>
  <c r="CM153" i="33"/>
  <c r="BG75" i="33"/>
  <c r="BG151" i="33"/>
  <c r="CQ77" i="33"/>
  <c r="CQ153" i="33"/>
  <c r="CN76" i="33"/>
  <c r="CN122" i="33" s="1"/>
  <c r="CN168" i="33" s="1"/>
  <c r="CN152" i="33"/>
  <c r="CK77" i="33"/>
  <c r="CK123" i="33" s="1"/>
  <c r="CK169" i="33" s="1"/>
  <c r="CK153" i="33"/>
  <c r="CU77" i="33"/>
  <c r="CU153" i="33"/>
  <c r="BD76" i="33"/>
  <c r="BD152" i="33"/>
  <c r="CI77" i="33"/>
  <c r="CI123" i="33" s="1"/>
  <c r="CI169" i="33" s="1"/>
  <c r="CI153" i="33"/>
  <c r="BR76" i="33"/>
  <c r="BR122" i="33" s="1"/>
  <c r="BR168" i="33" s="1"/>
  <c r="BR152" i="33"/>
  <c r="CO77" i="33"/>
  <c r="CO153" i="33"/>
  <c r="CL77" i="33"/>
  <c r="CL153" i="33"/>
  <c r="CW77" i="33"/>
  <c r="CW134" i="33" s="1"/>
  <c r="CW153" i="33"/>
  <c r="CS77" i="33"/>
  <c r="CS123" i="33" s="1"/>
  <c r="CS169" i="33" s="1"/>
  <c r="CS153" i="33"/>
  <c r="CQ75" i="33"/>
  <c r="CQ151" i="33"/>
  <c r="CU76" i="33"/>
  <c r="CU133" i="33" s="1"/>
  <c r="CU152" i="33"/>
  <c r="AY76" i="33"/>
  <c r="AY122" i="33" s="1"/>
  <c r="AY168" i="33" s="1"/>
  <c r="AY152" i="33"/>
  <c r="CM75" i="33"/>
  <c r="CM121" i="33" s="1"/>
  <c r="CM167" i="33" s="1"/>
  <c r="CM151" i="33"/>
  <c r="BB76" i="33"/>
  <c r="BB152" i="33"/>
  <c r="BI75" i="33"/>
  <c r="BI151" i="33"/>
  <c r="CM76" i="33"/>
  <c r="CM122" i="33" s="1"/>
  <c r="CM168" i="33" s="1"/>
  <c r="CM152" i="33"/>
  <c r="CR75" i="33"/>
  <c r="CR121" i="33" s="1"/>
  <c r="CR167" i="33" s="1"/>
  <c r="CR151" i="33"/>
  <c r="CJ77" i="33"/>
  <c r="CJ153" i="33"/>
  <c r="BM75" i="33"/>
  <c r="BM121" i="33" s="1"/>
  <c r="BM167" i="33" s="1"/>
  <c r="BM151" i="33"/>
  <c r="CP75" i="33"/>
  <c r="CP121" i="33" s="1"/>
  <c r="CP167" i="33" s="1"/>
  <c r="CP151" i="33"/>
  <c r="CO75" i="33"/>
  <c r="CO121" i="33" s="1"/>
  <c r="CO167" i="33" s="1"/>
  <c r="CO151" i="33"/>
  <c r="BQ76" i="33"/>
  <c r="BQ122" i="33" s="1"/>
  <c r="BQ168" i="33" s="1"/>
  <c r="BQ152" i="33"/>
  <c r="CN77" i="33"/>
  <c r="CN134" i="33" s="1"/>
  <c r="CN153" i="33"/>
  <c r="CT77" i="33"/>
  <c r="CT153" i="33"/>
  <c r="CO76" i="33"/>
  <c r="CO122" i="33" s="1"/>
  <c r="CO168" i="33" s="1"/>
  <c r="CO152" i="33"/>
  <c r="CH77" i="33"/>
  <c r="CH123" i="33" s="1"/>
  <c r="CH169" i="33" s="1"/>
  <c r="CH153" i="33"/>
  <c r="AW78" i="33"/>
  <c r="AW135" i="33" s="1"/>
  <c r="AW154" i="33"/>
  <c r="BP78" i="33"/>
  <c r="BP124" i="33" s="1"/>
  <c r="BP170" i="33" s="1"/>
  <c r="BP154" i="33"/>
  <c r="BS78" i="33"/>
  <c r="BS124" i="33" s="1"/>
  <c r="BS170" i="33" s="1"/>
  <c r="BS154" i="33"/>
  <c r="AY78" i="33"/>
  <c r="AY124" i="33" s="1"/>
  <c r="AY170" i="33" s="1"/>
  <c r="AY154" i="33"/>
  <c r="BD78" i="33"/>
  <c r="BD124" i="33" s="1"/>
  <c r="BD170" i="33" s="1"/>
  <c r="BD154" i="33"/>
  <c r="BC78" i="33"/>
  <c r="BC135" i="33" s="1"/>
  <c r="BC154" i="33"/>
  <c r="AZ78" i="33"/>
  <c r="AZ124" i="33" s="1"/>
  <c r="AZ170" i="33" s="1"/>
  <c r="AZ154" i="33"/>
  <c r="BB78" i="33"/>
  <c r="BB135" i="33" s="1"/>
  <c r="BB154" i="33"/>
  <c r="BA78" i="33"/>
  <c r="BA124" i="33" s="1"/>
  <c r="BA170" i="33" s="1"/>
  <c r="BA154" i="33"/>
  <c r="BO78" i="33"/>
  <c r="BO124" i="33" s="1"/>
  <c r="BO170" i="33" s="1"/>
  <c r="BO154" i="33"/>
  <c r="BQ78" i="33"/>
  <c r="BQ124" i="33" s="1"/>
  <c r="BQ170" i="33" s="1"/>
  <c r="BQ154" i="33"/>
  <c r="AX78" i="33"/>
  <c r="AX124" i="33" s="1"/>
  <c r="AX170" i="33" s="1"/>
  <c r="AX154" i="33"/>
  <c r="AV78" i="33"/>
  <c r="AV135" i="33" s="1"/>
  <c r="AV154" i="33"/>
  <c r="BR78" i="33"/>
  <c r="BR135" i="33" s="1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AY128" i="33"/>
  <c r="AY174" i="33" s="1"/>
  <c r="AY139" i="33"/>
  <c r="BH128" i="33"/>
  <c r="BH174" i="33" s="1"/>
  <c r="BH139" i="33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A128" i="33"/>
  <c r="BA174" i="33" s="1"/>
  <c r="BA139" i="33"/>
  <c r="CN123" i="33"/>
  <c r="CN169" i="33" s="1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EB121" i="33"/>
  <c r="EB167" i="33" s="1"/>
  <c r="EB132" i="33"/>
  <c r="BB130" i="33"/>
  <c r="BB176" i="33" s="1"/>
  <c r="BB141" i="33"/>
  <c r="CM125" i="33"/>
  <c r="CM171" i="33" s="1"/>
  <c r="CM136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34" i="33"/>
  <c r="CH127" i="33"/>
  <c r="CH173" i="33" s="1"/>
  <c r="CH138" i="33"/>
  <c r="DU124" i="33"/>
  <c r="DU170" i="33" s="1"/>
  <c r="DU135" i="33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P151" i="33"/>
  <c r="BP7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BM127" i="33"/>
  <c r="BM173" i="33" s="1"/>
  <c r="BM138" i="33"/>
  <c r="CD152" i="33"/>
  <c r="CD76" i="33"/>
  <c r="CY151" i="33"/>
  <c r="CY75" i="33"/>
  <c r="CQ126" i="33"/>
  <c r="CQ172" i="33" s="1"/>
  <c r="CQ137" i="33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34" i="33"/>
  <c r="AY153" i="33"/>
  <c r="AY77" i="33"/>
  <c r="BG128" i="33"/>
  <c r="BG174" i="33" s="1"/>
  <c r="BG139" i="33"/>
  <c r="CT123" i="33"/>
  <c r="CT169" i="33" s="1"/>
  <c r="CT134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H132" i="33" l="1"/>
  <c r="CW123" i="33"/>
  <c r="CW169" i="33" s="1"/>
  <c r="CP134" i="33"/>
  <c r="BC124" i="33"/>
  <c r="BC170" i="33" s="1"/>
  <c r="BK132" i="33"/>
  <c r="BS133" i="33"/>
  <c r="BO135" i="33"/>
  <c r="BP135" i="33"/>
  <c r="CM133" i="33"/>
  <c r="BR124" i="33"/>
  <c r="BR170" i="33" s="1"/>
  <c r="CO132" i="33"/>
  <c r="CM132" i="33"/>
  <c r="BR133" i="33"/>
  <c r="CO133" i="33"/>
  <c r="CO144" i="33" s="1"/>
  <c r="CQ133" i="33"/>
  <c r="CK134" i="33"/>
  <c r="BQ133" i="33"/>
  <c r="CH134" i="33"/>
  <c r="AY133" i="33"/>
  <c r="CN133" i="33"/>
  <c r="BJ160" i="33"/>
  <c r="BJ161" i="33" s="1"/>
  <c r="BJ162" i="33" s="1"/>
  <c r="BH160" i="33"/>
  <c r="BH161" i="33" s="1"/>
  <c r="BH162" i="33" s="1"/>
  <c r="BM132" i="33"/>
  <c r="BL132" i="33"/>
  <c r="BL160" i="33"/>
  <c r="BL161" i="33" s="1"/>
  <c r="BL162" i="33" s="1"/>
  <c r="BD135" i="33"/>
  <c r="BA135" i="33"/>
  <c r="BQ135" i="33"/>
  <c r="AZ135" i="33"/>
  <c r="BS135" i="33"/>
  <c r="BB124" i="33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CO143" i="33" l="1"/>
  <c r="CO142" i="33"/>
  <c r="CO145" i="33"/>
  <c r="BL142" i="33"/>
  <c r="BP76" i="33"/>
  <c r="BP152" i="33"/>
  <c r="BP160" i="33" s="1"/>
  <c r="BP161" i="33" s="1"/>
  <c r="BP162" i="33" s="1"/>
  <c r="BO76" i="33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60" i="33" l="1"/>
  <c r="BO161" i="33" s="1"/>
  <c r="BO162" i="33" s="1"/>
  <c r="BJ146" i="33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S190" i="24"/>
  <c r="R190" i="24"/>
  <c r="Q190" i="24"/>
  <c r="P190" i="24"/>
  <c r="O190" i="24"/>
  <c r="M190" i="24"/>
  <c r="L190" i="24"/>
  <c r="K190" i="24"/>
  <c r="I190" i="24"/>
  <c r="H190" i="24"/>
  <c r="G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AL207" i="33" l="1"/>
  <c r="D210" i="33" s="1"/>
  <c r="L201" i="24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V188" i="24" s="1"/>
  <c r="V198" i="24" s="1"/>
  <c r="V217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90" i="24" s="1"/>
  <c r="F198" i="24" s="1"/>
  <c r="F217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U190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185" i="24" l="1"/>
  <c r="O216" i="24" s="1"/>
  <c r="N177" i="24"/>
  <c r="N190" i="24"/>
  <c r="N198" i="24" s="1"/>
  <c r="N217" i="24" s="1"/>
  <c r="J177" i="24"/>
  <c r="J190" i="24"/>
  <c r="J198" i="24" s="1"/>
  <c r="J217" i="24" s="1"/>
  <c r="O201" i="24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B115" i="30"/>
  <c r="B126" i="30" s="1"/>
  <c r="B167" i="31"/>
  <c r="J167" i="31" s="1"/>
  <c r="C235" i="33" s="1"/>
  <c r="C236" i="33" s="1"/>
  <c r="Q201" i="18"/>
  <c r="Q162" i="18"/>
  <c r="N201" i="18"/>
  <c r="N211" i="18" s="1"/>
  <c r="N218" i="18" s="1"/>
  <c r="S9" i="22" s="1"/>
  <c r="N162" i="18"/>
  <c r="N172" i="18" s="1"/>
  <c r="N215" i="18" s="1"/>
  <c r="S5" i="22" s="1"/>
  <c r="O201" i="18"/>
  <c r="O162" i="18"/>
  <c r="O172" i="18" s="1"/>
  <c r="O215" i="18" s="1"/>
  <c r="T5" i="22" s="1"/>
  <c r="R201" i="18"/>
  <c r="R211" i="18" s="1"/>
  <c r="R218" i="18" s="1"/>
  <c r="W9" i="22" s="1"/>
  <c r="R162" i="18"/>
  <c r="R172" i="18" s="1"/>
  <c r="R215" i="18" s="1"/>
  <c r="W5" i="22" s="1"/>
  <c r="S201" i="18"/>
  <c r="S162" i="18"/>
  <c r="P201" i="18"/>
  <c r="P162" i="18"/>
  <c r="P172" i="18" s="1"/>
  <c r="P215" i="18" s="1"/>
  <c r="U5" i="22" s="1"/>
  <c r="M201" i="18"/>
  <c r="M162" i="18"/>
  <c r="M172" i="18" s="1"/>
  <c r="M215" i="18" s="1"/>
  <c r="R5" i="22" s="1"/>
  <c r="BR39" i="23"/>
  <c r="H93" i="23" s="1"/>
  <c r="H95" i="23" s="1"/>
  <c r="J170" i="3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S172" i="18"/>
  <c r="S215" i="18" s="1"/>
  <c r="X5" i="22" s="1"/>
  <c r="BJ15" i="23" s="1"/>
  <c r="BJ21" i="23" s="1"/>
  <c r="M211" i="18"/>
  <c r="M218" i="18" s="1"/>
  <c r="R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<sst xmlns="http://schemas.openxmlformats.org/spreadsheetml/2006/main" count="3098" uniqueCount="1464">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</sst>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105.8175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322.97085647502263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311.10000000000002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0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0</v>
      </c>
      <c r="H18" s="158" t="e">
        <f>G18/G17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0</v>
      </c>
      <c r="H19" s="158" t="e">
        <f>G19/G17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 t="e">
        <f>G20/G17</f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 t="e">
        <f>G21/G17</f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O12" sqref="O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0</v>
      </c>
      <c r="R7" s="39">
        <v>1</v>
      </c>
      <c r="S7" s="291" t="e">
        <f>VLOOKUP($Q7,[1]MEP!$A$5:$D$300,3)</f>
        <v>#N/A</v>
      </c>
      <c r="T7" s="76" t="e">
        <f>VLOOKUP($Q7,[1]MEP!$A$5:$D$300,4)</f>
        <v>#N/A</v>
      </c>
      <c r="U7" s="76">
        <f>VLOOKUP($Q7,[1]MEP!$A$4:$K$300,2)</f>
        <v>0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105.8175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/>
      <c r="R8" s="39"/>
      <c r="S8" s="291" t="e">
        <f>VLOOKUP($Q8,[1]MEP!$A$5:$D$300,3)</f>
        <v>#N/A</v>
      </c>
      <c r="T8" s="76" t="e">
        <f>VLOOKUP($Q8,[1]MEP!$A$5:$D$300,4)</f>
        <v>#N/A</v>
      </c>
      <c r="U8" s="76">
        <f>VLOOKUP($Q8,[1]MEP!$A$4:$K$300,2)</f>
        <v>0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105.8175</v>
      </c>
      <c r="G9" s="81"/>
      <c r="H9" s="61">
        <f>SUM(L34:L43)</f>
        <v>33.299999999999997</v>
      </c>
      <c r="I9" s="81"/>
      <c r="J9" s="81"/>
      <c r="K9" s="93">
        <f>H9-F9</f>
        <v>-72.517499999999998</v>
      </c>
      <c r="L9" s="81"/>
      <c r="M9" s="100"/>
      <c r="P9">
        <v>3</v>
      </c>
      <c r="Q9" s="39"/>
      <c r="R9" s="39"/>
      <c r="S9" s="291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15</v>
      </c>
      <c r="R10" s="39">
        <v>5</v>
      </c>
      <c r="S10" s="291" t="str">
        <f>VLOOKUP($Q10,[1]MEP!$A$5:$D$300,3)</f>
        <v xml:space="preserve">PP bonne 2 coupes </v>
      </c>
      <c r="T10" s="76" t="str">
        <f>VLOOKUP($Q10,[1]MEP!$A$5:$D$300,4)</f>
        <v>zone 1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5.2965000000000009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26.482500000000005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294</v>
      </c>
      <c r="R11" s="39">
        <v>12.7</v>
      </c>
      <c r="S11" s="291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8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101.6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>
        <v>296</v>
      </c>
      <c r="R12" s="39"/>
      <c r="S12" s="291" t="str">
        <f>VLOOKUP($Q12,[1]MEP!$A$5:$D$300,3)</f>
        <v>PP excellente P étalé</v>
      </c>
      <c r="T12" s="76" t="str">
        <f>VLOOKUP($Q12,[1]MEP!$A$5:$D$300,4)</f>
        <v>zone 1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</v>
      </c>
      <c r="X12" s="76">
        <f>VLOOKUP($Q12,[1]MEP!$A$4:$K$300,7)</f>
        <v>1.5</v>
      </c>
      <c r="Y12" s="76">
        <f>VLOOKUP($Q12,[1]MEP!$A$4:$K$300,8)</f>
        <v>1</v>
      </c>
      <c r="Z12" s="76">
        <f>VLOOKUP($Q12,[1]MEP!$A$4:$K$300,9)</f>
        <v>1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>
        <v>253</v>
      </c>
      <c r="R13" s="39"/>
      <c r="S13" s="291" t="str">
        <f>VLOOKUP($Q13,[1]MEP!$A$5:$D$300,3)</f>
        <v>PP excellente 2 coupes précoces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1.1000000000000001</v>
      </c>
      <c r="W13" s="76">
        <f>VLOOKUP($Q13,[1]MEP!$A$4:$K$300,6)</f>
        <v>1</v>
      </c>
      <c r="X13" s="76">
        <f>VLOOKUP($Q13,[1]MEP!$A$4:$K$300,7)</f>
        <v>0.77</v>
      </c>
      <c r="Y13" s="76">
        <f>VLOOKUP($Q13,[1]MEP!$A$4:$K$300,8)</f>
        <v>0.19</v>
      </c>
      <c r="Z13" s="76">
        <f>VLOOKUP($Q13,[1]MEP!$A$4:$K$300,9)</f>
        <v>0.96</v>
      </c>
      <c r="AA13" s="76">
        <f>VLOOKUP($Q13,[1]MEP!$A$4:$K$300,10)</f>
        <v>0</v>
      </c>
      <c r="AC13" s="76">
        <f>VLOOKUP($Q13,[1]MEP!$A$4:$K$300,11)</f>
        <v>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190.85745000000003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311.10000000000002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-120.24254999999999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128.08250000000001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15</v>
      </c>
      <c r="R29" s="39">
        <v>4.3</v>
      </c>
      <c r="S29" s="291" t="str">
        <f>VLOOKUP($Q29,[1]MEP!$A$5:$D$300,3)</f>
        <v xml:space="preserve">PP bonne 2 coupes </v>
      </c>
      <c r="T29" s="76" t="str">
        <f>VLOOKUP($Q29,[1]MEP!$A$5:$D$300,4)</f>
        <v>zone 1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5.2965000000000009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22.774950000000004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294</v>
      </c>
      <c r="R31" s="39">
        <v>5</v>
      </c>
      <c r="S31" s="291" t="str">
        <f>VLOOKUP($Q31,[1]MEP!$A$5:$D$300,3)</f>
        <v>PP EXCELLENTE 2 COUPES</v>
      </c>
      <c r="T31" s="76" t="str">
        <f>VLOOKUP($Q31,[1]MEP!$A$5:$D$300,4)</f>
        <v>zone 1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8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40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landes litières fougère (F ou F/P) toutes zones</v>
      </c>
      <c r="D35" s="39">
        <v>28</v>
      </c>
      <c r="E35" s="39">
        <v>11.1</v>
      </c>
      <c r="F35" s="76">
        <f>VLOOKUP($D35,[1]Cult!$A$5:$F$61,3)</f>
        <v>0</v>
      </c>
      <c r="G35" s="76">
        <f>VLOOKUP($D35,[1]Cult!$A$5:$F$61,4)</f>
        <v>3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33.299999999999997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62.774950000000004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47</v>
      </c>
      <c r="R51" s="39">
        <v>4.3</v>
      </c>
      <c r="S51" s="29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47</v>
      </c>
      <c r="R52" s="39">
        <v>6.8</v>
      </c>
      <c r="S52" s="29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190.85745000000003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311.10000000000002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-120.24254999999999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4316.8910700990891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4316.8910700990891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18.7</v>
      </c>
      <c r="H66" s="170"/>
      <c r="I66" s="170">
        <f>SUMIF(Parcellaire!$B$2:$B$65,1,Parcellaire!I2:I65)</f>
        <v>28</v>
      </c>
      <c r="J66" s="170">
        <f>SUMIF(Parcellaire!$B$2:$B$65,1,Parcellaire!J2:J65)</f>
        <v>6</v>
      </c>
      <c r="K66" s="170">
        <f>SUMIF(Parcellaire!$B$2:$B$65,1,Parcellaire!K2:K65)</f>
        <v>19.8</v>
      </c>
      <c r="L66" s="170">
        <f>SUMIF(Parcellaire!$B$2:$B$65,1,Parcellaire!L2:L65)</f>
        <v>21.480000000000004</v>
      </c>
      <c r="M66" s="170">
        <f>SUMIF(Parcellaire!$B$2:$B$65,1,Parcellaire!M2:M65)</f>
        <v>959.30912668868621</v>
      </c>
      <c r="N66" s="170">
        <f>SUMIF(Parcellaire!$B$2:$B$65,1,Parcellaire!N2:N65)</f>
        <v>66</v>
      </c>
      <c r="O66" s="170">
        <f>SUMIF(Parcellaire!$B$2:$B$65,1,Parcellaire!O2:O65)</f>
        <v>54</v>
      </c>
      <c r="P66" s="170">
        <f>SUMIF(Parcellaire!$B$2:$B$65,1,Parcellaire!P2:P65)</f>
        <v>0</v>
      </c>
      <c r="Q66" s="170">
        <f>SUMIF(Parcellaire!$B$2:$B$65,1,Parcellaire!Q2:Q65)</f>
        <v>27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4316.8910700990891</v>
      </c>
      <c r="U66" s="170">
        <f>SUMIF(Parcellaire!$B$2:$B$65,1,Parcellaire!U2:U65)</f>
        <v>2877.927380066059</v>
      </c>
      <c r="V66" s="170">
        <f>SUMIF(Parcellaire!$B$2:$B$65,1,Parcellaire!V2:V65)</f>
        <v>5755.8547601321179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28</v>
      </c>
      <c r="U25" s="173">
        <f>Alim_Surf!E35</f>
        <v>11.1</v>
      </c>
      <c r="V25" s="173" t="str">
        <f>IF(T25=0,0,VLOOKUP(T25,[1]Cult!$A$7:$H$76,8))</f>
        <v>FL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11.1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27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11.1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12.1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11.1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0</v>
      </c>
    </row>
    <row r="41" spans="10:29" x14ac:dyDescent="0.25">
      <c r="J41" s="14" t="s">
        <v>564</v>
      </c>
      <c r="K41" s="173">
        <f>AD228</f>
        <v>28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5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0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0</v>
      </c>
      <c r="S165" s="173">
        <f>Alim_Surf!R8</f>
        <v>0</v>
      </c>
      <c r="T165" s="173">
        <f>VLOOKUP(R165,[1]MEP!$A$4:$M$300,13)</f>
        <v>0</v>
      </c>
      <c r="U165" s="173">
        <f t="shared" ref="U165:U207" si="10">IF($T165&gt;0,$S165,0)</f>
        <v>0</v>
      </c>
      <c r="V165" s="173">
        <f t="shared" ref="V165:V207" si="11">IF($T165&gt;1,$S165,0)</f>
        <v>0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0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0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0</v>
      </c>
      <c r="S166" s="173">
        <f>Alim_Surf!R9</f>
        <v>0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15</v>
      </c>
      <c r="S167" s="173">
        <f>Alim_Surf!R10</f>
        <v>5</v>
      </c>
      <c r="T167" s="173">
        <f>VLOOKUP(R167,[1]MEP!$A$4:$M$300,13)</f>
        <v>2</v>
      </c>
      <c r="U167" s="173">
        <f t="shared" si="10"/>
        <v>5</v>
      </c>
      <c r="V167" s="173">
        <f t="shared" si="11"/>
        <v>5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0</v>
      </c>
      <c r="AJ167" s="173">
        <f t="shared" si="20"/>
        <v>5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294</v>
      </c>
      <c r="S168" s="173">
        <f>Alim_Surf!R11</f>
        <v>12.7</v>
      </c>
      <c r="T168" s="173">
        <f>VLOOKUP(R168,[1]MEP!$A$4:$M$300,13)</f>
        <v>2</v>
      </c>
      <c r="U168" s="173">
        <f t="shared" si="10"/>
        <v>12.7</v>
      </c>
      <c r="V168" s="173">
        <f t="shared" si="11"/>
        <v>12.7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12.7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12.7</v>
      </c>
      <c r="AL168" s="5"/>
      <c r="AN168" s="32" t="s">
        <v>662</v>
      </c>
      <c r="AO168" s="173">
        <f>SUM(AD186:AD205)</f>
        <v>9.3000000000000007</v>
      </c>
    </row>
    <row r="169" spans="17:41" x14ac:dyDescent="0.25">
      <c r="Q169">
        <v>6</v>
      </c>
      <c r="R169" s="173">
        <f>Alim_Surf!Q12</f>
        <v>296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0</v>
      </c>
    </row>
    <row r="170" spans="17:41" x14ac:dyDescent="0.25">
      <c r="Q170">
        <v>7</v>
      </c>
      <c r="R170" s="173">
        <f>Alim_Surf!Q13</f>
        <v>253</v>
      </c>
      <c r="S170" s="173">
        <f>Alim_Surf!R13</f>
        <v>0</v>
      </c>
      <c r="T170" s="173">
        <f>VLOOKUP(R170,[1]MEP!$A$4:$M$300,13)</f>
        <v>2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15</v>
      </c>
      <c r="S186" s="173">
        <f>Alim_Surf!R29</f>
        <v>4.3</v>
      </c>
      <c r="T186" s="173">
        <f>VLOOKUP(R186,[1]MEP!$A$4:$M$300,13)</f>
        <v>2</v>
      </c>
      <c r="U186" s="173">
        <f t="shared" si="10"/>
        <v>4.3</v>
      </c>
      <c r="V186" s="173">
        <f t="shared" si="11"/>
        <v>4.3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</v>
      </c>
      <c r="AI186" s="173">
        <f t="shared" si="19"/>
        <v>0</v>
      </c>
      <c r="AJ186" s="173">
        <f t="shared" si="20"/>
        <v>4.3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294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5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27</v>
      </c>
      <c r="V228" s="62">
        <f t="shared" ref="V228:W228" si="22">SUM(V164:V227)</f>
        <v>27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</v>
      </c>
      <c r="AI228" s="62">
        <f t="shared" si="24"/>
        <v>0</v>
      </c>
      <c r="AJ228" s="62">
        <f t="shared" si="24"/>
        <v>27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0</v>
      </c>
      <c r="G3" s="177">
        <f t="shared" si="0"/>
        <v>0</v>
      </c>
      <c r="H3" s="177">
        <f t="shared" si="0"/>
        <v>0</v>
      </c>
      <c r="I3" s="177">
        <f t="shared" si="0"/>
        <v>0</v>
      </c>
      <c r="J3" s="177">
        <f t="shared" si="0"/>
        <v>0</v>
      </c>
      <c r="K3" s="177">
        <f t="shared" si="0"/>
        <v>0</v>
      </c>
      <c r="L3" s="177">
        <f t="shared" si="0"/>
        <v>0</v>
      </c>
      <c r="M3" s="177">
        <f t="shared" si="0"/>
        <v>0</v>
      </c>
      <c r="N3" s="177">
        <f t="shared" si="0"/>
        <v>0</v>
      </c>
      <c r="O3" s="177">
        <f t="shared" si="0"/>
        <v>0</v>
      </c>
      <c r="P3" s="177">
        <f t="shared" si="0"/>
        <v>0</v>
      </c>
      <c r="Q3" s="177">
        <f t="shared" si="0"/>
        <v>0</v>
      </c>
      <c r="R3" s="177">
        <f t="shared" si="0"/>
        <v>0</v>
      </c>
      <c r="S3" s="177">
        <f t="shared" si="0"/>
        <v>0</v>
      </c>
      <c r="T3" s="177">
        <f t="shared" si="0"/>
        <v>0</v>
      </c>
      <c r="U3" s="177">
        <f t="shared" si="0"/>
        <v>0</v>
      </c>
      <c r="V3" s="177">
        <f t="shared" si="0"/>
        <v>0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4317</v>
      </c>
      <c r="AQ4">
        <f>SUM(BJ31:BL31)</f>
        <v>18.7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0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0</v>
      </c>
      <c r="D8" s="177">
        <f>(D3+D4)*[1]Protect!$B$12</f>
        <v>0</v>
      </c>
      <c r="E8" s="177">
        <f>(E3+E4)*[1]Protect!$B$12</f>
        <v>0</v>
      </c>
      <c r="F8" s="177">
        <f>(F3+F4)*[1]Protect!$B$12</f>
        <v>0</v>
      </c>
      <c r="G8" s="177">
        <f>(G3+G4)*[1]Protect!$B$12</f>
        <v>0</v>
      </c>
      <c r="H8" s="177">
        <f>(H3+H4)*[1]Protect!$B$12</f>
        <v>0</v>
      </c>
      <c r="I8" s="177">
        <f>(I3+I4)*[1]Protect!$B$12</f>
        <v>0</v>
      </c>
      <c r="J8" s="177">
        <f>(J3+J4)*[1]Protect!$B$12</f>
        <v>0</v>
      </c>
      <c r="K8" s="177">
        <f>(K3+K4)*[1]Protect!$B$12</f>
        <v>0</v>
      </c>
      <c r="L8" s="177">
        <f>(L3+L4)*[1]Protect!$B$12</f>
        <v>0</v>
      </c>
      <c r="M8" s="177">
        <f>(M3+M4)*[1]Protect!$B$12</f>
        <v>0</v>
      </c>
      <c r="N8" s="177">
        <f>(N3+N4)*[1]Protect!$B$12</f>
        <v>0</v>
      </c>
      <c r="O8" s="177">
        <f>(O3+O4)*[1]Protect!$B$12</f>
        <v>0</v>
      </c>
      <c r="P8" s="177">
        <f>(P3+P4)*[1]Protect!$B$12</f>
        <v>0</v>
      </c>
      <c r="Q8" s="177">
        <f>(Q3+Q4)*[1]Protect!$B$12</f>
        <v>0</v>
      </c>
      <c r="R8" s="177">
        <f>(R3+R4)*[1]Protect!$B$12</f>
        <v>0</v>
      </c>
      <c r="S8" s="177">
        <f>(S3+S4)*[1]Protect!$B$12</f>
        <v>0</v>
      </c>
      <c r="T8" s="177">
        <f>(T3+T4)*[1]Protect!$B$12</f>
        <v>0</v>
      </c>
      <c r="U8" s="177">
        <f>(U3+U4)*[1]Protect!$B$12</f>
        <v>0</v>
      </c>
      <c r="V8" s="177">
        <f>(V3+V4)*[1]Protect!$B$12</f>
        <v>0</v>
      </c>
      <c r="W8" s="177">
        <f>(W3+W4)*[1]Protect!$B$12</f>
        <v>0</v>
      </c>
      <c r="X8" s="177">
        <f>(X3+X4)*[1]Protect!$B$12</f>
        <v>0</v>
      </c>
      <c r="Y8" s="177">
        <f>(Y3+Y4)*[1]Protect!$B$12</f>
        <v>0</v>
      </c>
      <c r="Z8" s="177">
        <f>(Z3+Z4)*[1]Protect!$B$12</f>
        <v>0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2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0</v>
      </c>
      <c r="D11" s="177">
        <f t="shared" ref="D11:Z11" si="14">SUM(D8:D10)</f>
        <v>0</v>
      </c>
      <c r="E11" s="177">
        <f t="shared" si="14"/>
        <v>0</v>
      </c>
      <c r="F11" s="177">
        <f t="shared" si="14"/>
        <v>0</v>
      </c>
      <c r="G11" s="177">
        <f t="shared" si="14"/>
        <v>0</v>
      </c>
      <c r="H11" s="177">
        <f t="shared" si="14"/>
        <v>0</v>
      </c>
      <c r="I11" s="177">
        <f t="shared" si="14"/>
        <v>0</v>
      </c>
      <c r="J11" s="177">
        <f t="shared" si="14"/>
        <v>0</v>
      </c>
      <c r="K11" s="177">
        <f t="shared" si="14"/>
        <v>0</v>
      </c>
      <c r="L11" s="177">
        <f t="shared" si="14"/>
        <v>0</v>
      </c>
      <c r="M11" s="177">
        <f t="shared" si="14"/>
        <v>0</v>
      </c>
      <c r="N11" s="177">
        <f t="shared" si="14"/>
        <v>0</v>
      </c>
      <c r="O11" s="177">
        <f t="shared" si="14"/>
        <v>0</v>
      </c>
      <c r="P11" s="177">
        <f t="shared" si="14"/>
        <v>0</v>
      </c>
      <c r="Q11" s="177">
        <f t="shared" si="14"/>
        <v>0</v>
      </c>
      <c r="R11" s="177">
        <f t="shared" si="14"/>
        <v>0</v>
      </c>
      <c r="S11" s="177">
        <f t="shared" si="14"/>
        <v>0</v>
      </c>
      <c r="T11" s="177">
        <f t="shared" si="14"/>
        <v>0</v>
      </c>
      <c r="U11" s="177">
        <f t="shared" si="14"/>
        <v>0</v>
      </c>
      <c r="V11" s="177">
        <f t="shared" si="14"/>
        <v>0</v>
      </c>
      <c r="W11" s="177">
        <f t="shared" si="14"/>
        <v>0</v>
      </c>
      <c r="X11" s="177">
        <f t="shared" si="14"/>
        <v>0</v>
      </c>
      <c r="Y11" s="177">
        <f t="shared" si="14"/>
        <v>0</v>
      </c>
      <c r="Z11" s="177">
        <f t="shared" si="14"/>
        <v>0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0</v>
      </c>
      <c r="D13" s="177">
        <f t="shared" ref="D13:Z13" si="15">D11+D12</f>
        <v>0</v>
      </c>
      <c r="E13" s="177">
        <f t="shared" si="15"/>
        <v>0</v>
      </c>
      <c r="F13" s="177">
        <f t="shared" si="15"/>
        <v>0</v>
      </c>
      <c r="G13" s="177">
        <f t="shared" si="15"/>
        <v>0</v>
      </c>
      <c r="H13" s="177">
        <f t="shared" si="15"/>
        <v>0</v>
      </c>
      <c r="I13" s="177">
        <f t="shared" si="15"/>
        <v>0</v>
      </c>
      <c r="J13" s="177">
        <f t="shared" si="15"/>
        <v>0</v>
      </c>
      <c r="K13" s="177">
        <f t="shared" si="15"/>
        <v>0</v>
      </c>
      <c r="L13" s="177">
        <f t="shared" si="15"/>
        <v>0</v>
      </c>
      <c r="M13" s="177">
        <f t="shared" si="15"/>
        <v>0</v>
      </c>
      <c r="N13" s="177">
        <f t="shared" si="15"/>
        <v>0</v>
      </c>
      <c r="O13" s="177">
        <f t="shared" si="15"/>
        <v>0</v>
      </c>
      <c r="P13" s="177">
        <f t="shared" si="15"/>
        <v>0</v>
      </c>
      <c r="Q13" s="177">
        <f t="shared" si="15"/>
        <v>0</v>
      </c>
      <c r="R13" s="177">
        <f t="shared" si="15"/>
        <v>0</v>
      </c>
      <c r="S13" s="177">
        <f t="shared" si="15"/>
        <v>0</v>
      </c>
      <c r="T13" s="177">
        <f t="shared" si="15"/>
        <v>0</v>
      </c>
      <c r="U13" s="177">
        <f t="shared" si="15"/>
        <v>0</v>
      </c>
      <c r="V13" s="177">
        <f t="shared" si="15"/>
        <v>0</v>
      </c>
      <c r="W13" s="177">
        <f t="shared" si="15"/>
        <v>0</v>
      </c>
      <c r="X13" s="177">
        <f t="shared" si="15"/>
        <v>0</v>
      </c>
      <c r="Y13" s="177">
        <f t="shared" si="15"/>
        <v>0</v>
      </c>
      <c r="Z13" s="177">
        <f t="shared" si="15"/>
        <v>0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4</v>
      </c>
      <c r="D16" s="173">
        <f t="shared" si="17"/>
        <v>4</v>
      </c>
      <c r="E16" s="173">
        <f t="shared" si="17"/>
        <v>4</v>
      </c>
      <c r="F16" s="173">
        <f t="shared" si="17"/>
        <v>4</v>
      </c>
      <c r="G16" s="173">
        <f t="shared" si="17"/>
        <v>4</v>
      </c>
      <c r="H16" s="173">
        <f t="shared" si="17"/>
        <v>4</v>
      </c>
      <c r="I16" s="173">
        <f t="shared" si="17"/>
        <v>4</v>
      </c>
      <c r="J16" s="173">
        <f t="shared" si="17"/>
        <v>4</v>
      </c>
      <c r="K16" s="173">
        <f t="shared" si="17"/>
        <v>4</v>
      </c>
      <c r="L16" s="173">
        <f t="shared" si="17"/>
        <v>2</v>
      </c>
      <c r="M16" s="173">
        <f t="shared" si="17"/>
        <v>2</v>
      </c>
      <c r="N16" s="173">
        <f t="shared" si="17"/>
        <v>2</v>
      </c>
      <c r="O16" s="173">
        <f t="shared" si="17"/>
        <v>2</v>
      </c>
      <c r="P16" s="173">
        <f t="shared" si="17"/>
        <v>2</v>
      </c>
      <c r="Q16" s="173">
        <f t="shared" si="17"/>
        <v>2</v>
      </c>
      <c r="R16" s="173">
        <f t="shared" si="17"/>
        <v>2</v>
      </c>
      <c r="S16" s="173">
        <f t="shared" si="17"/>
        <v>2</v>
      </c>
      <c r="T16" s="173">
        <f t="shared" si="17"/>
        <v>2</v>
      </c>
      <c r="U16" s="173">
        <f t="shared" si="17"/>
        <v>2</v>
      </c>
      <c r="V16" s="173">
        <f t="shared" si="17"/>
        <v>3</v>
      </c>
      <c r="W16" s="173">
        <f t="shared" si="17"/>
        <v>3</v>
      </c>
      <c r="X16" s="173">
        <f t="shared" si="17"/>
        <v>4</v>
      </c>
      <c r="Y16" s="173">
        <f t="shared" si="17"/>
        <v>4</v>
      </c>
      <c r="Z16" s="173">
        <f t="shared" si="17"/>
        <v>4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0</v>
      </c>
      <c r="G17" s="173">
        <f t="shared" si="18"/>
        <v>0</v>
      </c>
      <c r="H17" s="173">
        <f t="shared" si="18"/>
        <v>0</v>
      </c>
      <c r="I17" s="173">
        <f t="shared" si="18"/>
        <v>0</v>
      </c>
      <c r="J17" s="173">
        <f t="shared" si="18"/>
        <v>0</v>
      </c>
      <c r="K17" s="173">
        <f t="shared" si="18"/>
        <v>0</v>
      </c>
      <c r="L17" s="173">
        <f t="shared" si="18"/>
        <v>0</v>
      </c>
      <c r="M17" s="173">
        <f t="shared" si="18"/>
        <v>0</v>
      </c>
      <c r="N17" s="173">
        <f t="shared" si="18"/>
        <v>0</v>
      </c>
      <c r="O17" s="173">
        <f t="shared" si="18"/>
        <v>0</v>
      </c>
      <c r="P17" s="173">
        <f t="shared" si="18"/>
        <v>0</v>
      </c>
      <c r="Q17" s="173">
        <f t="shared" si="18"/>
        <v>0</v>
      </c>
      <c r="R17" s="173">
        <f t="shared" si="18"/>
        <v>0</v>
      </c>
      <c r="S17" s="173">
        <f t="shared" si="18"/>
        <v>0</v>
      </c>
      <c r="T17" s="173">
        <f t="shared" si="18"/>
        <v>0</v>
      </c>
      <c r="U17" s="173">
        <f t="shared" si="18"/>
        <v>0</v>
      </c>
      <c r="V17" s="173">
        <f t="shared" si="18"/>
        <v>0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4317</v>
      </c>
      <c r="AE20" s="64">
        <v>0</v>
      </c>
      <c r="AF20" s="64">
        <f>SUM(AD20:AE20)</f>
        <v>4317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0</v>
      </c>
      <c r="F25" s="177">
        <f t="shared" si="23"/>
        <v>0</v>
      </c>
      <c r="G25" s="177">
        <f t="shared" si="23"/>
        <v>0</v>
      </c>
      <c r="H25" s="177">
        <f t="shared" si="23"/>
        <v>0</v>
      </c>
      <c r="I25" s="177">
        <f t="shared" si="23"/>
        <v>0</v>
      </c>
      <c r="J25" s="177">
        <f t="shared" si="23"/>
        <v>0</v>
      </c>
      <c r="K25" s="177">
        <f t="shared" si="23"/>
        <v>0</v>
      </c>
      <c r="L25" s="177">
        <f t="shared" si="23"/>
        <v>0</v>
      </c>
      <c r="M25" s="177">
        <f t="shared" si="23"/>
        <v>0</v>
      </c>
      <c r="N25" s="177">
        <f t="shared" si="23"/>
        <v>0</v>
      </c>
      <c r="O25" s="177">
        <f t="shared" si="23"/>
        <v>0</v>
      </c>
      <c r="P25" s="177">
        <f t="shared" si="23"/>
        <v>0</v>
      </c>
      <c r="Q25" s="177">
        <f t="shared" si="23"/>
        <v>0</v>
      </c>
      <c r="R25" s="177">
        <f t="shared" si="23"/>
        <v>0</v>
      </c>
      <c r="S25" s="177">
        <f t="shared" si="23"/>
        <v>0</v>
      </c>
      <c r="T25" s="177">
        <f t="shared" si="23"/>
        <v>0</v>
      </c>
      <c r="U25" s="177">
        <f t="shared" si="23"/>
        <v>0</v>
      </c>
      <c r="V25" s="177">
        <f t="shared" si="23"/>
        <v>0</v>
      </c>
      <c r="W25" s="177">
        <f t="shared" si="23"/>
        <v>0</v>
      </c>
      <c r="X25" s="177">
        <f t="shared" si="23"/>
        <v>0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0</v>
      </c>
      <c r="F29" s="177">
        <f>F25*[1]Protect!$B$12</f>
        <v>0</v>
      </c>
      <c r="G29" s="177">
        <f>G25*[1]Protect!$B$12</f>
        <v>0</v>
      </c>
      <c r="H29" s="177">
        <f>H25*[1]Protect!$B$12</f>
        <v>0</v>
      </c>
      <c r="I29" s="177">
        <f>I25*[1]Protect!$B$12</f>
        <v>0</v>
      </c>
      <c r="J29" s="177">
        <f>J25*[1]Protect!$B$12</f>
        <v>0</v>
      </c>
      <c r="K29" s="177">
        <f>K25*[1]Protect!$B$12</f>
        <v>0</v>
      </c>
      <c r="L29" s="177">
        <f>L25*[1]Protect!$B$12</f>
        <v>0</v>
      </c>
      <c r="M29" s="177">
        <f>M25*[1]Protect!$B$12</f>
        <v>0</v>
      </c>
      <c r="N29" s="177">
        <f>N25*[1]Protect!$B$12</f>
        <v>0</v>
      </c>
      <c r="O29" s="177">
        <f>O25*[1]Protect!$B$12</f>
        <v>0</v>
      </c>
      <c r="P29" s="177">
        <f>P25*[1]Protect!$B$12</f>
        <v>0</v>
      </c>
      <c r="Q29" s="177">
        <f>Q25*[1]Protect!$B$12</f>
        <v>0</v>
      </c>
      <c r="R29" s="177">
        <f>R25*[1]Protect!$B$12</f>
        <v>0</v>
      </c>
      <c r="S29" s="177">
        <f>S25*[1]Protect!$B$12</f>
        <v>0</v>
      </c>
      <c r="T29" s="177">
        <f>T25*[1]Protect!$B$12</f>
        <v>0</v>
      </c>
      <c r="U29" s="177">
        <f>U25*[1]Protect!$B$12</f>
        <v>0</v>
      </c>
      <c r="V29" s="177">
        <f>V25*[1]Protect!$B$12</f>
        <v>0</v>
      </c>
      <c r="W29" s="177">
        <f>W25*[1]Protect!$B$12</f>
        <v>0</v>
      </c>
      <c r="X29" s="177">
        <f>X25*[1]Protect!$B$12</f>
        <v>0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0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0</v>
      </c>
      <c r="F32" s="177">
        <f t="shared" si="28"/>
        <v>0</v>
      </c>
      <c r="G32" s="177">
        <f t="shared" si="28"/>
        <v>0</v>
      </c>
      <c r="H32" s="177">
        <f t="shared" si="28"/>
        <v>0</v>
      </c>
      <c r="I32" s="177">
        <f t="shared" si="28"/>
        <v>0</v>
      </c>
      <c r="J32" s="177">
        <f t="shared" si="28"/>
        <v>0</v>
      </c>
      <c r="K32" s="177">
        <f t="shared" si="28"/>
        <v>0</v>
      </c>
      <c r="L32" s="177">
        <f t="shared" si="28"/>
        <v>0</v>
      </c>
      <c r="M32" s="177">
        <f t="shared" si="28"/>
        <v>0</v>
      </c>
      <c r="N32" s="177">
        <f t="shared" si="28"/>
        <v>0</v>
      </c>
      <c r="O32" s="177">
        <f t="shared" si="28"/>
        <v>0</v>
      </c>
      <c r="P32" s="177">
        <f t="shared" si="28"/>
        <v>0</v>
      </c>
      <c r="Q32" s="177">
        <f t="shared" si="28"/>
        <v>0</v>
      </c>
      <c r="R32" s="177">
        <f t="shared" si="28"/>
        <v>0</v>
      </c>
      <c r="S32" s="177">
        <f t="shared" si="28"/>
        <v>0</v>
      </c>
      <c r="T32" s="177">
        <f t="shared" si="28"/>
        <v>0</v>
      </c>
      <c r="U32" s="177">
        <f t="shared" si="28"/>
        <v>0</v>
      </c>
      <c r="V32" s="177">
        <f t="shared" si="28"/>
        <v>0</v>
      </c>
      <c r="W32" s="177">
        <f t="shared" si="28"/>
        <v>0</v>
      </c>
      <c r="X32" s="177">
        <f t="shared" si="28"/>
        <v>0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0</v>
      </c>
      <c r="F34" s="177">
        <f t="shared" si="29"/>
        <v>0</v>
      </c>
      <c r="G34" s="177">
        <f t="shared" si="29"/>
        <v>0</v>
      </c>
      <c r="H34" s="177">
        <f t="shared" si="29"/>
        <v>0</v>
      </c>
      <c r="I34" s="177">
        <f t="shared" si="29"/>
        <v>0</v>
      </c>
      <c r="J34" s="177">
        <f t="shared" si="29"/>
        <v>0</v>
      </c>
      <c r="K34" s="177">
        <f t="shared" si="29"/>
        <v>0</v>
      </c>
      <c r="L34" s="177">
        <f t="shared" si="29"/>
        <v>0</v>
      </c>
      <c r="M34" s="177">
        <f t="shared" si="29"/>
        <v>0</v>
      </c>
      <c r="N34" s="177">
        <f t="shared" si="29"/>
        <v>0</v>
      </c>
      <c r="O34" s="177">
        <f t="shared" si="29"/>
        <v>0</v>
      </c>
      <c r="P34" s="177">
        <f t="shared" si="29"/>
        <v>0</v>
      </c>
      <c r="Q34" s="177">
        <f t="shared" si="29"/>
        <v>0</v>
      </c>
      <c r="R34" s="177">
        <f t="shared" si="29"/>
        <v>0</v>
      </c>
      <c r="S34" s="177">
        <f t="shared" si="29"/>
        <v>0</v>
      </c>
      <c r="T34" s="177">
        <f t="shared" si="29"/>
        <v>0</v>
      </c>
      <c r="U34" s="177">
        <f t="shared" si="29"/>
        <v>0</v>
      </c>
      <c r="V34" s="177">
        <f t="shared" si="29"/>
        <v>0</v>
      </c>
      <c r="W34" s="177">
        <f t="shared" si="29"/>
        <v>0</v>
      </c>
      <c r="X34" s="177">
        <f t="shared" si="29"/>
        <v>0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0</v>
      </c>
      <c r="F36" s="173">
        <f t="shared" si="30"/>
        <v>0</v>
      </c>
      <c r="G36" s="173">
        <f t="shared" si="30"/>
        <v>0</v>
      </c>
      <c r="H36" s="173">
        <f t="shared" si="30"/>
        <v>0</v>
      </c>
      <c r="I36" s="173">
        <f t="shared" si="30"/>
        <v>0</v>
      </c>
      <c r="J36" s="173">
        <f t="shared" si="30"/>
        <v>0</v>
      </c>
      <c r="K36" s="173">
        <f t="shared" si="30"/>
        <v>0</v>
      </c>
      <c r="L36" s="173">
        <f t="shared" si="30"/>
        <v>0</v>
      </c>
      <c r="M36" s="173">
        <f t="shared" si="30"/>
        <v>0</v>
      </c>
      <c r="N36" s="173">
        <f t="shared" si="30"/>
        <v>0</v>
      </c>
      <c r="O36" s="173">
        <f t="shared" si="30"/>
        <v>0</v>
      </c>
      <c r="P36" s="173">
        <f t="shared" si="30"/>
        <v>0</v>
      </c>
      <c r="Q36" s="173">
        <f t="shared" si="30"/>
        <v>0</v>
      </c>
      <c r="R36" s="173">
        <f t="shared" si="30"/>
        <v>0</v>
      </c>
      <c r="S36" s="173">
        <f t="shared" si="30"/>
        <v>0</v>
      </c>
      <c r="T36" s="173">
        <f t="shared" si="30"/>
        <v>0</v>
      </c>
      <c r="U36" s="173">
        <f t="shared" si="30"/>
        <v>0</v>
      </c>
      <c r="V36" s="173">
        <f t="shared" si="30"/>
        <v>0</v>
      </c>
      <c r="W36" s="173">
        <f t="shared" si="30"/>
        <v>0</v>
      </c>
      <c r="X36" s="173">
        <f t="shared" si="30"/>
        <v>0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3</v>
      </c>
      <c r="J37" s="173">
        <f t="shared" si="31"/>
        <v>3</v>
      </c>
      <c r="K37" s="173">
        <f t="shared" si="31"/>
        <v>3</v>
      </c>
      <c r="L37" s="173">
        <f t="shared" si="31"/>
        <v>3</v>
      </c>
      <c r="M37" s="173">
        <f t="shared" si="31"/>
        <v>3</v>
      </c>
      <c r="N37" s="173">
        <f t="shared" si="31"/>
        <v>3</v>
      </c>
      <c r="O37" s="173">
        <f t="shared" si="31"/>
        <v>3</v>
      </c>
      <c r="P37" s="173">
        <f t="shared" si="31"/>
        <v>3</v>
      </c>
      <c r="Q37" s="173">
        <f t="shared" si="31"/>
        <v>3</v>
      </c>
      <c r="R37" s="173">
        <f t="shared" si="31"/>
        <v>3</v>
      </c>
      <c r="S37" s="173">
        <f t="shared" si="31"/>
        <v>3</v>
      </c>
      <c r="T37" s="173">
        <f t="shared" si="31"/>
        <v>3</v>
      </c>
      <c r="U37" s="173">
        <f t="shared" si="31"/>
        <v>3</v>
      </c>
      <c r="V37" s="173">
        <f t="shared" si="31"/>
        <v>3</v>
      </c>
      <c r="W37" s="173">
        <f t="shared" si="31"/>
        <v>3</v>
      </c>
      <c r="X37" s="173">
        <f t="shared" si="31"/>
        <v>3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0</v>
      </c>
      <c r="J38" s="173">
        <f t="shared" si="32"/>
        <v>0</v>
      </c>
      <c r="K38" s="173">
        <f t="shared" si="32"/>
        <v>0</v>
      </c>
      <c r="L38" s="173">
        <f t="shared" si="32"/>
        <v>0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0</v>
      </c>
      <c r="V38" s="173">
        <f t="shared" si="32"/>
        <v>0</v>
      </c>
      <c r="W38" s="173">
        <f t="shared" si="32"/>
        <v>0</v>
      </c>
      <c r="X38" s="173">
        <f t="shared" si="32"/>
        <v>0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1</v>
      </c>
      <c r="F39" s="62">
        <f t="shared" si="33"/>
        <v>1</v>
      </c>
      <c r="G39" s="62">
        <f t="shared" si="33"/>
        <v>1</v>
      </c>
      <c r="H39" s="62">
        <f t="shared" si="33"/>
        <v>1</v>
      </c>
      <c r="I39" s="62">
        <f t="shared" si="33"/>
        <v>1</v>
      </c>
      <c r="J39" s="62">
        <f t="shared" si="33"/>
        <v>1</v>
      </c>
      <c r="K39" s="62">
        <f t="shared" si="33"/>
        <v>1</v>
      </c>
      <c r="L39" s="62">
        <f t="shared" si="33"/>
        <v>1</v>
      </c>
      <c r="M39" s="62">
        <f t="shared" si="33"/>
        <v>1</v>
      </c>
      <c r="N39" s="62">
        <f t="shared" si="33"/>
        <v>1</v>
      </c>
      <c r="O39" s="62">
        <f t="shared" si="33"/>
        <v>1</v>
      </c>
      <c r="P39" s="62">
        <f t="shared" si="33"/>
        <v>1</v>
      </c>
      <c r="Q39" s="62">
        <f t="shared" si="33"/>
        <v>1</v>
      </c>
      <c r="R39" s="62">
        <f t="shared" si="33"/>
        <v>1</v>
      </c>
      <c r="S39" s="62">
        <f t="shared" si="33"/>
        <v>1</v>
      </c>
      <c r="T39" s="62">
        <f t="shared" si="33"/>
        <v>1</v>
      </c>
      <c r="U39" s="62">
        <f t="shared" si="33"/>
        <v>1</v>
      </c>
      <c r="V39" s="62">
        <f t="shared" si="33"/>
        <v>1</v>
      </c>
      <c r="W39" s="62">
        <f t="shared" si="33"/>
        <v>1</v>
      </c>
      <c r="X39" s="62">
        <f t="shared" si="33"/>
        <v>1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1</v>
      </c>
      <c r="F43" s="62">
        <f t="shared" si="36"/>
        <v>1</v>
      </c>
      <c r="G43" s="62">
        <f t="shared" si="36"/>
        <v>1</v>
      </c>
      <c r="H43" s="62">
        <f t="shared" si="36"/>
        <v>1</v>
      </c>
      <c r="I43" s="62">
        <f t="shared" si="36"/>
        <v>1</v>
      </c>
      <c r="J43" s="62">
        <f t="shared" si="36"/>
        <v>1</v>
      </c>
      <c r="K43" s="62">
        <f t="shared" si="36"/>
        <v>1</v>
      </c>
      <c r="L43" s="62">
        <f t="shared" si="36"/>
        <v>1</v>
      </c>
      <c r="M43" s="62">
        <f t="shared" si="36"/>
        <v>1</v>
      </c>
      <c r="N43" s="62">
        <f t="shared" si="36"/>
        <v>1</v>
      </c>
      <c r="O43" s="62">
        <f t="shared" si="36"/>
        <v>1</v>
      </c>
      <c r="P43" s="62">
        <f t="shared" si="36"/>
        <v>1</v>
      </c>
      <c r="Q43" s="62">
        <f t="shared" si="36"/>
        <v>1</v>
      </c>
      <c r="R43" s="62">
        <f t="shared" si="36"/>
        <v>1</v>
      </c>
      <c r="S43" s="62">
        <f t="shared" si="36"/>
        <v>1</v>
      </c>
      <c r="T43" s="62">
        <f t="shared" si="36"/>
        <v>1</v>
      </c>
      <c r="U43" s="62">
        <f t="shared" si="36"/>
        <v>1</v>
      </c>
      <c r="V43" s="62">
        <f t="shared" si="36"/>
        <v>1</v>
      </c>
      <c r="W43" s="62">
        <f t="shared" si="36"/>
        <v>1</v>
      </c>
      <c r="X43" s="62">
        <f t="shared" si="36"/>
        <v>1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1</v>
      </c>
      <c r="G68" s="173">
        <f>IF($AA68=0,99,IF(G81&gt;3,CdTrp1!F76,CdTrp1!F52))</f>
        <v>1</v>
      </c>
      <c r="H68" s="173">
        <f>IF($AA68=0,99,IF(H81&gt;3,CdTrp1!G76,CdTrp1!G52))</f>
        <v>1</v>
      </c>
      <c r="I68" s="173">
        <f>IF($AA68=0,99,IF(I81&gt;3,CdTrp1!H76,CdTrp1!H52))</f>
        <v>1</v>
      </c>
      <c r="J68" s="173">
        <f>IF($AA68=0,99,IF(J81&gt;3,CdTrp1!I76,CdTrp1!I52))</f>
        <v>1</v>
      </c>
      <c r="K68" s="173">
        <f>IF($AA68=0,99,IF(K81&gt;3,CdTrp1!J76,CdTrp1!J52))</f>
        <v>1</v>
      </c>
      <c r="L68" s="173">
        <f>IF($AA68=0,99,IF(L81&gt;3,CdTrp1!K76,CdTrp1!K52))</f>
        <v>1</v>
      </c>
      <c r="M68" s="173">
        <f>IF($AA68=0,99,IF(M81&gt;3,CdTrp1!L76,CdTrp1!L52))</f>
        <v>1</v>
      </c>
      <c r="N68" s="173">
        <f>IF($AA68=0,99,IF(N81&gt;3,CdTrp1!M76,CdTrp1!M52))</f>
        <v>1</v>
      </c>
      <c r="O68" s="173">
        <f>IF($AA68=0,99,IF(O81&gt;3,CdTrp1!N76,CdTrp1!N52))</f>
        <v>1</v>
      </c>
      <c r="P68" s="173">
        <f>IF($AA68=0,99,IF(P81&gt;3,CdTrp1!O76,CdTrp1!O52))</f>
        <v>1</v>
      </c>
      <c r="Q68" s="173">
        <f>IF($AA68=0,99,IF(Q81&gt;3,CdTrp1!P76,CdTrp1!P52))</f>
        <v>1</v>
      </c>
      <c r="R68" s="173">
        <f>IF($AA68=0,99,IF(R81&gt;3,CdTrp1!Q76,CdTrp1!Q52))</f>
        <v>1</v>
      </c>
      <c r="S68" s="173">
        <f>IF($AA68=0,99,IF(S81&gt;3,CdTrp1!R76,CdTrp1!R52))</f>
        <v>1</v>
      </c>
      <c r="T68" s="173">
        <f>IF($AA68=0,99,IF(T81&gt;3,CdTrp1!S76,CdTrp1!S52))</f>
        <v>1</v>
      </c>
      <c r="U68" s="173">
        <f>IF($AA68=0,99,IF(U81&gt;3,CdTrp1!T76,CdTrp1!T52))</f>
        <v>1</v>
      </c>
      <c r="V68" s="173">
        <f>IF($AA68=0,99,IF(V81&gt;3,CdTrp1!U76,CdTrp1!U52))</f>
        <v>1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1</v>
      </c>
      <c r="D69" s="173">
        <f>IF($AA69=0,99,IF(D82&gt;3,CdTrp1!C77,CdTrp1!C53))</f>
        <v>1</v>
      </c>
      <c r="E69" s="173">
        <f>IF($AA69=0,99,IF(E82&gt;3,CdTrp1!D77,CdTrp1!D53))</f>
        <v>1</v>
      </c>
      <c r="F69" s="173">
        <f>IF($AA69=0,99,IF(F82&gt;3,CdTrp1!E77,CdTrp1!E53))</f>
        <v>1</v>
      </c>
      <c r="G69" s="173">
        <f>IF($AA69=0,99,IF(G82&gt;3,CdTrp1!F77,CdTrp1!F53))</f>
        <v>1</v>
      </c>
      <c r="H69" s="173">
        <f>IF($AA69=0,99,IF(H82&gt;3,CdTrp1!G77,CdTrp1!G53))</f>
        <v>1</v>
      </c>
      <c r="I69" s="173">
        <f>IF($AA69=0,99,IF(I82&gt;3,CdTrp1!H77,CdTrp1!H53))</f>
        <v>1</v>
      </c>
      <c r="J69" s="173">
        <f>IF($AA69=0,99,IF(J82&gt;3,CdTrp1!I77,CdTrp1!I53))</f>
        <v>1</v>
      </c>
      <c r="K69" s="173">
        <f>IF($AA69=0,99,IF(K82&gt;3,CdTrp1!J77,CdTrp1!J53))</f>
        <v>1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1</v>
      </c>
      <c r="W69" s="173">
        <f>IF($AA69=0,99,IF(W82&gt;3,CdTrp1!V77,CdTrp1!V53))</f>
        <v>1</v>
      </c>
      <c r="X69" s="173">
        <f>IF($AA69=0,99,IF(X82&gt;3,CdTrp1!W77,CdTrp1!W53))</f>
        <v>1</v>
      </c>
      <c r="Y69" s="173">
        <f>IF($AA69=0,99,IF(Y82&gt;3,CdTrp1!X77,CdTrp1!X53))</f>
        <v>1</v>
      </c>
      <c r="Z69" s="173">
        <f>IF($AA69=0,99,IF(Z82&gt;3,CdTrp1!Y77,CdTrp1!Y53))</f>
        <v>1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1</v>
      </c>
      <c r="M70" s="173">
        <f>IF($AA70=0,99,IF(M83&gt;3,CdTrp1!L78,CdTrp1!L54))</f>
        <v>1</v>
      </c>
      <c r="N70" s="173">
        <f>IF($AA70=0,99,IF(N83&gt;3,CdTrp1!M78,CdTrp1!M54))</f>
        <v>1</v>
      </c>
      <c r="O70" s="173">
        <f>IF($AA70=0,99,IF(O83&gt;3,CdTrp1!N78,CdTrp1!N54))</f>
        <v>1</v>
      </c>
      <c r="P70" s="173">
        <f>IF($AA70=0,99,IF(P83&gt;3,CdTrp1!O78,CdTrp1!O54))</f>
        <v>1</v>
      </c>
      <c r="Q70" s="173">
        <f>IF($AA70=0,99,IF(Q83&gt;3,CdTrp1!P78,CdTrp1!P54))</f>
        <v>1</v>
      </c>
      <c r="R70" s="173">
        <f>IF($AA70=0,99,IF(R83&gt;3,CdTrp1!Q78,CdTrp1!Q54))</f>
        <v>1</v>
      </c>
      <c r="S70" s="173">
        <f>IF($AA70=0,99,IF(S83&gt;3,CdTrp1!R78,CdTrp1!R54))</f>
        <v>1</v>
      </c>
      <c r="T70" s="173">
        <f>IF($AA70=0,99,IF(T83&gt;3,CdTrp1!S78,CdTrp1!S54))</f>
        <v>1</v>
      </c>
      <c r="U70" s="173">
        <f>IF($AA70=0,99,IF(U83&gt;3,CdTrp1!T78,CdTrp1!T54))</f>
        <v>1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0</v>
      </c>
      <c r="G81" s="173">
        <f>CdTrp1!F76</f>
        <v>0</v>
      </c>
      <c r="H81" s="173">
        <f>CdTrp1!G76</f>
        <v>0</v>
      </c>
      <c r="I81" s="173">
        <f>CdTrp1!H76</f>
        <v>0</v>
      </c>
      <c r="J81" s="173">
        <f>CdTrp1!I76</f>
        <v>0</v>
      </c>
      <c r="K81" s="173">
        <f>CdTrp1!J76</f>
        <v>0</v>
      </c>
      <c r="L81" s="173">
        <f>CdTrp1!K76</f>
        <v>0</v>
      </c>
      <c r="M81" s="173">
        <f>CdTrp1!L76</f>
        <v>0</v>
      </c>
      <c r="N81" s="173">
        <f>CdTrp1!M76</f>
        <v>0</v>
      </c>
      <c r="O81" s="173">
        <f>CdTrp1!N76</f>
        <v>0</v>
      </c>
      <c r="P81" s="173">
        <f>CdTrp1!O76</f>
        <v>0</v>
      </c>
      <c r="Q81" s="173">
        <f>CdTrp1!P76</f>
        <v>0</v>
      </c>
      <c r="R81" s="173">
        <f>CdTrp1!Q76</f>
        <v>0</v>
      </c>
      <c r="S81" s="173">
        <f>CdTrp1!R76</f>
        <v>0</v>
      </c>
      <c r="T81" s="173">
        <f>CdTrp1!S76</f>
        <v>0</v>
      </c>
      <c r="U81" s="173">
        <f>CdTrp1!T76</f>
        <v>0</v>
      </c>
      <c r="V81" s="173">
        <f>CdTrp1!U76</f>
        <v>0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0</v>
      </c>
      <c r="D82" s="173">
        <f>CdTrp1!C77</f>
        <v>0</v>
      </c>
      <c r="E82" s="173">
        <f>CdTrp1!D77</f>
        <v>0</v>
      </c>
      <c r="F82" s="173">
        <f>CdTrp1!E77</f>
        <v>0</v>
      </c>
      <c r="G82" s="173">
        <f>CdTrp1!F77</f>
        <v>0</v>
      </c>
      <c r="H82" s="173">
        <f>CdTrp1!G77</f>
        <v>0</v>
      </c>
      <c r="I82" s="173">
        <f>CdTrp1!H77</f>
        <v>0</v>
      </c>
      <c r="J82" s="173">
        <f>CdTrp1!I77</f>
        <v>0</v>
      </c>
      <c r="K82" s="173">
        <f>CdTrp1!J77</f>
        <v>0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0</v>
      </c>
      <c r="W82" s="173">
        <f>CdTrp1!V77</f>
        <v>0</v>
      </c>
      <c r="X82" s="173">
        <f>CdTrp1!W77</f>
        <v>0</v>
      </c>
      <c r="Y82" s="173">
        <f>CdTrp1!X77</f>
        <v>0</v>
      </c>
      <c r="Z82" s="173">
        <f>CdTrp1!Y77</f>
        <v>0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1</v>
      </c>
      <c r="J110" s="173">
        <f>IF($AA110=0,99,IF(J123&gt;3,CdTrp2!I76,CdTrp2!I52))</f>
        <v>1</v>
      </c>
      <c r="K110" s="173">
        <f>IF($AA110=0,99,IF(K123&gt;3,CdTrp2!J76,CdTrp2!J52))</f>
        <v>1</v>
      </c>
      <c r="L110" s="173">
        <f>IF($AA110=0,99,IF(L123&gt;3,CdTrp2!K76,CdTrp2!K52))</f>
        <v>1</v>
      </c>
      <c r="M110" s="173">
        <f>IF($AA110=0,99,IF(M123&gt;3,CdTrp2!L76,CdTrp2!L52))</f>
        <v>1</v>
      </c>
      <c r="N110" s="173">
        <f>IF($AA110=0,99,IF(N123&gt;3,CdTrp2!M76,CdTrp2!M52))</f>
        <v>1</v>
      </c>
      <c r="O110" s="173">
        <f>IF($AA110=0,99,IF(O123&gt;3,CdTrp2!N76,CdTrp2!N52))</f>
        <v>1</v>
      </c>
      <c r="P110" s="173">
        <f>IF($AA110=0,99,IF(P123&gt;3,CdTrp2!O76,CdTrp2!O52))</f>
        <v>1</v>
      </c>
      <c r="Q110" s="173">
        <f>IF($AA110=0,99,IF(Q123&gt;3,CdTrp2!P76,CdTrp2!P52))</f>
        <v>1</v>
      </c>
      <c r="R110" s="173">
        <f>IF($AA110=0,99,IF(R123&gt;3,CdTrp2!Q76,CdTrp2!Q52))</f>
        <v>1</v>
      </c>
      <c r="S110" s="173">
        <f>IF($AA110=0,99,IF(S123&gt;3,CdTrp2!R76,CdTrp2!R52))</f>
        <v>1</v>
      </c>
      <c r="T110" s="173">
        <f>IF($AA110=0,99,IF(T123&gt;3,CdTrp2!S76,CdTrp2!S52))</f>
        <v>1</v>
      </c>
      <c r="U110" s="173">
        <f>IF($AA110=0,99,IF(U123&gt;3,CdTrp2!T76,CdTrp2!T52))</f>
        <v>1</v>
      </c>
      <c r="V110" s="173">
        <f>IF($AA110=0,99,IF(V123&gt;3,CdTrp2!U76,CdTrp2!U52))</f>
        <v>1</v>
      </c>
      <c r="W110" s="173">
        <f>IF($AA110=0,99,IF(W123&gt;3,CdTrp2!V76,CdTrp2!V52))</f>
        <v>1</v>
      </c>
      <c r="X110" s="173">
        <f>IF($AA110=0,99,IF(X123&gt;3,CdTrp2!W76,CdTrp2!W52))</f>
        <v>1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1</v>
      </c>
      <c r="F112" s="173">
        <f>IF($AA112=0,99,IF(F125&gt;3,CdTrp2!E78,CdTrp2!E54))</f>
        <v>1</v>
      </c>
      <c r="G112" s="173">
        <f>IF($AA112=0,99,IF(G125&gt;3,CdTrp2!F78,CdTrp2!F54))</f>
        <v>1</v>
      </c>
      <c r="H112" s="173">
        <f>IF($AA112=0,99,IF(H125&gt;3,CdTrp2!G78,CdTrp2!G54))</f>
        <v>1</v>
      </c>
      <c r="I112" s="173">
        <f>IF($AA112=0,99,IF(I125&gt;3,CdTrp2!H78,CdTrp2!H54))</f>
        <v>1</v>
      </c>
      <c r="J112" s="173">
        <f>IF($AA112=0,99,IF(J125&gt;3,CdTrp2!I78,CdTrp2!I54))</f>
        <v>1</v>
      </c>
      <c r="K112" s="173">
        <f>IF($AA112=0,99,IF(K125&gt;3,CdTrp2!J78,CdTrp2!J54))</f>
        <v>1</v>
      </c>
      <c r="L112" s="173">
        <f>IF($AA112=0,99,IF(L125&gt;3,CdTrp2!K78,CdTrp2!K54))</f>
        <v>1</v>
      </c>
      <c r="M112" s="173">
        <f>IF($AA112=0,99,IF(M125&gt;3,CdTrp2!L78,CdTrp2!L54))</f>
        <v>1</v>
      </c>
      <c r="N112" s="173">
        <f>IF($AA112=0,99,IF(N125&gt;3,CdTrp2!M78,CdTrp2!M54))</f>
        <v>1</v>
      </c>
      <c r="O112" s="173">
        <f>IF($AA112=0,99,IF(O125&gt;3,CdTrp2!N78,CdTrp2!N54))</f>
        <v>1</v>
      </c>
      <c r="P112" s="173">
        <f>IF($AA112=0,99,IF(P125&gt;3,CdTrp2!O78,CdTrp2!O54))</f>
        <v>1</v>
      </c>
      <c r="Q112" s="173">
        <f>IF($AA112=0,99,IF(Q125&gt;3,CdTrp2!P78,CdTrp2!P54))</f>
        <v>1</v>
      </c>
      <c r="R112" s="173">
        <f>IF($AA112=0,99,IF(R125&gt;3,CdTrp2!Q78,CdTrp2!Q54))</f>
        <v>1</v>
      </c>
      <c r="S112" s="173">
        <f>IF($AA112=0,99,IF(S125&gt;3,CdTrp2!R78,CdTrp2!R54))</f>
        <v>1</v>
      </c>
      <c r="T112" s="173">
        <f>IF($AA112=0,99,IF(T125&gt;3,CdTrp2!S78,CdTrp2!S54))</f>
        <v>1</v>
      </c>
      <c r="U112" s="173">
        <f>IF($AA112=0,99,IF(U125&gt;3,CdTrp2!T78,CdTrp2!T54))</f>
        <v>1</v>
      </c>
      <c r="V112" s="173">
        <f>IF($AA112=0,99,IF(V125&gt;3,CdTrp2!U78,CdTrp2!U54))</f>
        <v>1</v>
      </c>
      <c r="W112" s="173">
        <f>IF($AA112=0,99,IF(W125&gt;3,CdTrp2!V78,CdTrp2!V54))</f>
        <v>1</v>
      </c>
      <c r="X112" s="173">
        <f>IF($AA112=0,99,IF(X125&gt;3,CdTrp2!W78,CdTrp2!W54))</f>
        <v>1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0</v>
      </c>
      <c r="D201" s="173">
        <f>IF(Troupeau!$B$3="OL",D8+D9,0)</f>
        <v>0</v>
      </c>
      <c r="E201" s="173">
        <f>IF(Troupeau!$B$3="OL",E8+E9,0)</f>
        <v>0</v>
      </c>
      <c r="F201" s="173">
        <f>IF(Troupeau!$B$3="OL",F8+F9,0)</f>
        <v>0</v>
      </c>
      <c r="G201" s="173">
        <f>IF(Troupeau!$B$3="OL",G8+G9,0)</f>
        <v>0</v>
      </c>
      <c r="H201" s="173">
        <f>IF(Troupeau!$B$3="OL",H8+H9,0)</f>
        <v>0</v>
      </c>
      <c r="I201" s="173">
        <f>IF(Troupeau!$B$3="OL",I8+I9,0)</f>
        <v>0</v>
      </c>
      <c r="J201" s="173">
        <f>IF(Troupeau!$B$3="OL",J8+J9,0)</f>
        <v>0</v>
      </c>
      <c r="K201" s="173">
        <f>IF(Troupeau!$B$3="OL",K8+K9,0)</f>
        <v>0</v>
      </c>
      <c r="L201" s="173">
        <f>IF(Troupeau!$B$3="OL",L8+L9,0)</f>
        <v>0</v>
      </c>
      <c r="M201" s="173">
        <f>IF(Troupeau!$B$3="OL",M8+M9,0)</f>
        <v>0</v>
      </c>
      <c r="N201" s="173">
        <f>IF(Troupeau!$B$3="OL",N8+N9,0)</f>
        <v>0</v>
      </c>
      <c r="O201" s="173">
        <f>IF(Troupeau!$B$3="OL",O8+O9,0)</f>
        <v>0</v>
      </c>
      <c r="P201" s="173">
        <f>IF(Troupeau!$B$3="OL",P8+P9,0)</f>
        <v>0</v>
      </c>
      <c r="Q201" s="173">
        <f>IF(Troupeau!$B$3="OL",Q8+Q9,0)</f>
        <v>0</v>
      </c>
      <c r="R201" s="173">
        <f>IF(Troupeau!$B$3="OL",R8+R9,0)</f>
        <v>0</v>
      </c>
      <c r="S201" s="173">
        <f>IF(Troupeau!$B$3="OL",S8+S9,0)</f>
        <v>0</v>
      </c>
      <c r="T201" s="173">
        <f>IF(Troupeau!$B$3="OL",T8+T9,0)</f>
        <v>0</v>
      </c>
      <c r="U201" s="173">
        <f>IF(Troupeau!$B$3="OL",U8+U9,0)</f>
        <v>0</v>
      </c>
      <c r="V201" s="173">
        <f>IF(Troupeau!$B$3="OL",V8+V9,0)</f>
        <v>0</v>
      </c>
      <c r="W201" s="173">
        <f>IF(Troupeau!$B$3="OL",W8+W9,0)</f>
        <v>0</v>
      </c>
      <c r="X201" s="173">
        <f>IF(Troupeau!$B$3="OL",X8+X9,0)</f>
        <v>0</v>
      </c>
      <c r="Y201" s="173">
        <f>IF(Troupeau!$B$3="OL",Y8+Y9,0)</f>
        <v>0</v>
      </c>
      <c r="Z201" s="173">
        <f>IF(Troupeau!$B$3="OL",Z8+Z9,0)</f>
        <v>0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0</v>
      </c>
      <c r="D203" s="173">
        <f t="shared" ref="D203:Z203" si="51">SUM(D201:D202)</f>
        <v>0</v>
      </c>
      <c r="E203" s="173">
        <f t="shared" si="51"/>
        <v>0</v>
      </c>
      <c r="F203" s="173">
        <f t="shared" si="51"/>
        <v>0</v>
      </c>
      <c r="G203" s="173">
        <f t="shared" si="51"/>
        <v>0</v>
      </c>
      <c r="H203" s="173">
        <f t="shared" si="51"/>
        <v>0</v>
      </c>
      <c r="I203" s="173">
        <f t="shared" si="51"/>
        <v>0</v>
      </c>
      <c r="J203" s="173">
        <f t="shared" si="51"/>
        <v>0</v>
      </c>
      <c r="K203" s="173">
        <f t="shared" si="51"/>
        <v>0</v>
      </c>
      <c r="L203" s="173">
        <f t="shared" si="51"/>
        <v>0</v>
      </c>
      <c r="M203" s="173">
        <f t="shared" si="51"/>
        <v>0</v>
      </c>
      <c r="N203" s="173">
        <f t="shared" si="51"/>
        <v>0</v>
      </c>
      <c r="O203" s="173">
        <f t="shared" si="51"/>
        <v>0</v>
      </c>
      <c r="P203" s="173">
        <f t="shared" si="51"/>
        <v>0</v>
      </c>
      <c r="Q203" s="173">
        <f t="shared" si="51"/>
        <v>0</v>
      </c>
      <c r="R203" s="173">
        <f t="shared" si="51"/>
        <v>0</v>
      </c>
      <c r="S203" s="173">
        <f t="shared" si="51"/>
        <v>0</v>
      </c>
      <c r="T203" s="173">
        <f t="shared" si="51"/>
        <v>0</v>
      </c>
      <c r="U203" s="173">
        <f t="shared" si="51"/>
        <v>0</v>
      </c>
      <c r="V203" s="173">
        <f t="shared" si="51"/>
        <v>0</v>
      </c>
      <c r="W203" s="173">
        <f t="shared" si="51"/>
        <v>0</v>
      </c>
      <c r="X203" s="173">
        <f t="shared" si="51"/>
        <v>0</v>
      </c>
      <c r="Y203" s="173">
        <f t="shared" si="51"/>
        <v>0</v>
      </c>
      <c r="Z203" s="173">
        <f t="shared" si="51"/>
        <v>0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0</v>
      </c>
      <c r="D212" s="173">
        <f t="shared" ref="D212:Z213" si="52">D201+D204+D206+D208</f>
        <v>0</v>
      </c>
      <c r="E212" s="173">
        <f t="shared" si="52"/>
        <v>0</v>
      </c>
      <c r="F212" s="173">
        <f t="shared" si="52"/>
        <v>0</v>
      </c>
      <c r="G212" s="173">
        <f t="shared" si="52"/>
        <v>0</v>
      </c>
      <c r="H212" s="173">
        <f t="shared" si="52"/>
        <v>0</v>
      </c>
      <c r="I212" s="173">
        <f t="shared" si="52"/>
        <v>0</v>
      </c>
      <c r="J212" s="173">
        <f t="shared" si="52"/>
        <v>0</v>
      </c>
      <c r="K212" s="173">
        <f t="shared" si="52"/>
        <v>0</v>
      </c>
      <c r="L212" s="173">
        <f t="shared" si="52"/>
        <v>0</v>
      </c>
      <c r="M212" s="173">
        <f t="shared" si="52"/>
        <v>0</v>
      </c>
      <c r="N212" s="173">
        <f t="shared" si="52"/>
        <v>0</v>
      </c>
      <c r="O212" s="173">
        <f t="shared" si="52"/>
        <v>0</v>
      </c>
      <c r="P212" s="173">
        <f t="shared" si="52"/>
        <v>0</v>
      </c>
      <c r="Q212" s="173">
        <f t="shared" si="52"/>
        <v>0</v>
      </c>
      <c r="R212" s="173">
        <f t="shared" si="52"/>
        <v>0</v>
      </c>
      <c r="S212" s="173">
        <f t="shared" si="52"/>
        <v>0</v>
      </c>
      <c r="T212" s="173">
        <f t="shared" si="52"/>
        <v>0</v>
      </c>
      <c r="U212" s="173">
        <f t="shared" si="52"/>
        <v>0</v>
      </c>
      <c r="V212" s="173">
        <f t="shared" si="52"/>
        <v>0</v>
      </c>
      <c r="W212" s="173">
        <f t="shared" si="52"/>
        <v>0</v>
      </c>
      <c r="X212" s="173">
        <f t="shared" si="52"/>
        <v>0</v>
      </c>
      <c r="Y212" s="173">
        <f t="shared" si="52"/>
        <v>0</v>
      </c>
      <c r="Z212" s="173">
        <f t="shared" si="52"/>
        <v>0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0</v>
      </c>
      <c r="D214" s="173">
        <f t="shared" ref="D214:Z214" si="53">D212+D213</f>
        <v>0</v>
      </c>
      <c r="E214" s="173">
        <f t="shared" si="53"/>
        <v>0</v>
      </c>
      <c r="F214" s="173">
        <f t="shared" si="53"/>
        <v>0</v>
      </c>
      <c r="G214" s="173">
        <f t="shared" si="53"/>
        <v>0</v>
      </c>
      <c r="H214" s="173">
        <f t="shared" si="53"/>
        <v>0</v>
      </c>
      <c r="I214" s="173">
        <f t="shared" si="53"/>
        <v>0</v>
      </c>
      <c r="J214" s="173">
        <f t="shared" si="53"/>
        <v>0</v>
      </c>
      <c r="K214" s="173">
        <f t="shared" si="53"/>
        <v>0</v>
      </c>
      <c r="L214" s="173">
        <f t="shared" si="53"/>
        <v>0</v>
      </c>
      <c r="M214" s="173">
        <f t="shared" si="53"/>
        <v>0</v>
      </c>
      <c r="N214" s="173">
        <f t="shared" si="53"/>
        <v>0</v>
      </c>
      <c r="O214" s="173">
        <f t="shared" si="53"/>
        <v>0</v>
      </c>
      <c r="P214" s="173">
        <f t="shared" si="53"/>
        <v>0</v>
      </c>
      <c r="Q214" s="173">
        <f t="shared" si="53"/>
        <v>0</v>
      </c>
      <c r="R214" s="173">
        <f t="shared" si="53"/>
        <v>0</v>
      </c>
      <c r="S214" s="173">
        <f t="shared" si="53"/>
        <v>0</v>
      </c>
      <c r="T214" s="173">
        <f t="shared" si="53"/>
        <v>0</v>
      </c>
      <c r="U214" s="173">
        <f t="shared" si="53"/>
        <v>0</v>
      </c>
      <c r="V214" s="173">
        <f t="shared" si="53"/>
        <v>0</v>
      </c>
      <c r="W214" s="173">
        <f t="shared" si="53"/>
        <v>0</v>
      </c>
      <c r="X214" s="173">
        <f t="shared" si="53"/>
        <v>0</v>
      </c>
      <c r="Y214" s="173">
        <f t="shared" si="53"/>
        <v>0</v>
      </c>
      <c r="Z214" s="173">
        <f t="shared" si="53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8" activePane="bottomLeft" state="frozen"/>
      <selection activeCell="J83" sqref="J83"/>
      <selection pane="bottomLeft" activeCell="D43" sqref="D43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0</v>
      </c>
      <c r="G5" s="173">
        <f>AV117</f>
        <v>0</v>
      </c>
      <c r="H5" s="173">
        <f t="shared" ref="H5:AD5" si="0">AW117</f>
        <v>0</v>
      </c>
      <c r="I5" s="173">
        <f t="shared" si="0"/>
        <v>0</v>
      </c>
      <c r="J5" s="173">
        <f t="shared" si="0"/>
        <v>0</v>
      </c>
      <c r="K5" s="173">
        <f t="shared" si="0"/>
        <v>0</v>
      </c>
      <c r="L5" s="173">
        <f t="shared" si="0"/>
        <v>0</v>
      </c>
      <c r="M5" s="173">
        <f t="shared" si="0"/>
        <v>0</v>
      </c>
      <c r="N5" s="173">
        <f t="shared" si="0"/>
        <v>0</v>
      </c>
      <c r="O5" s="173">
        <f t="shared" si="0"/>
        <v>0</v>
      </c>
      <c r="P5" s="173">
        <f t="shared" si="0"/>
        <v>0</v>
      </c>
      <c r="Q5" s="173">
        <f t="shared" si="0"/>
        <v>0</v>
      </c>
      <c r="R5" s="173">
        <f t="shared" si="0"/>
        <v>0</v>
      </c>
      <c r="S5" s="173">
        <f t="shared" si="0"/>
        <v>0</v>
      </c>
      <c r="T5" s="173">
        <f t="shared" si="0"/>
        <v>0</v>
      </c>
      <c r="U5" s="173">
        <f t="shared" si="0"/>
        <v>0</v>
      </c>
      <c r="V5" s="173">
        <f t="shared" si="0"/>
        <v>0</v>
      </c>
      <c r="W5" s="173">
        <f t="shared" si="0"/>
        <v>0</v>
      </c>
      <c r="X5" s="173">
        <f t="shared" si="0"/>
        <v>0</v>
      </c>
      <c r="Y5" s="173">
        <f t="shared" si="0"/>
        <v>0</v>
      </c>
      <c r="Z5" s="173">
        <f t="shared" si="0"/>
        <v>0</v>
      </c>
      <c r="AA5" s="173">
        <f t="shared" si="0"/>
        <v>0</v>
      </c>
      <c r="AB5" s="173">
        <f t="shared" si="0"/>
        <v>0</v>
      </c>
      <c r="AC5" s="173">
        <f t="shared" si="0"/>
        <v>0</v>
      </c>
      <c r="AD5" s="173">
        <f t="shared" si="0"/>
        <v>0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0</v>
      </c>
      <c r="G6" s="173">
        <f>CB117</f>
        <v>0</v>
      </c>
      <c r="H6" s="173">
        <f t="shared" ref="H6:AD6" si="2">CC117</f>
        <v>0</v>
      </c>
      <c r="I6" s="173">
        <f t="shared" si="2"/>
        <v>0</v>
      </c>
      <c r="J6" s="173">
        <f t="shared" si="2"/>
        <v>0</v>
      </c>
      <c r="K6" s="173">
        <f t="shared" si="2"/>
        <v>0</v>
      </c>
      <c r="L6" s="173">
        <f t="shared" si="2"/>
        <v>0</v>
      </c>
      <c r="M6" s="173">
        <f t="shared" si="2"/>
        <v>0</v>
      </c>
      <c r="N6" s="173">
        <f t="shared" si="2"/>
        <v>0</v>
      </c>
      <c r="O6" s="173">
        <f t="shared" si="2"/>
        <v>0</v>
      </c>
      <c r="P6" s="173">
        <f t="shared" si="2"/>
        <v>0</v>
      </c>
      <c r="Q6" s="173">
        <f t="shared" si="2"/>
        <v>0</v>
      </c>
      <c r="R6" s="173">
        <f t="shared" si="2"/>
        <v>0</v>
      </c>
      <c r="S6" s="173">
        <f t="shared" si="2"/>
        <v>0</v>
      </c>
      <c r="T6" s="173">
        <f t="shared" si="2"/>
        <v>0</v>
      </c>
      <c r="U6" s="173">
        <f t="shared" si="2"/>
        <v>0</v>
      </c>
      <c r="V6" s="173">
        <f t="shared" si="2"/>
        <v>0</v>
      </c>
      <c r="W6" s="173">
        <f t="shared" si="2"/>
        <v>0</v>
      </c>
      <c r="X6" s="173">
        <f t="shared" si="2"/>
        <v>0</v>
      </c>
      <c r="Y6" s="173">
        <f t="shared" si="2"/>
        <v>0</v>
      </c>
      <c r="Z6" s="173">
        <f t="shared" si="2"/>
        <v>0</v>
      </c>
      <c r="AA6" s="173">
        <f t="shared" si="2"/>
        <v>0</v>
      </c>
      <c r="AB6" s="173">
        <f t="shared" si="2"/>
        <v>0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1252.5398260869563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51.583913043478262</v>
      </c>
      <c r="Q9" s="30">
        <f t="shared" si="4"/>
        <v>51.583913043478262</v>
      </c>
      <c r="R9" s="30">
        <f t="shared" si="4"/>
        <v>51.583913043478262</v>
      </c>
      <c r="S9" s="30">
        <f t="shared" si="4"/>
        <v>51.583913043478262</v>
      </c>
      <c r="T9" s="30">
        <f t="shared" si="4"/>
        <v>51.583913043478262</v>
      </c>
      <c r="U9" s="30">
        <f t="shared" si="4"/>
        <v>51.583913043478262</v>
      </c>
      <c r="V9" s="30">
        <f t="shared" si="4"/>
        <v>51.583913043478262</v>
      </c>
      <c r="W9" s="30">
        <f t="shared" si="4"/>
        <v>51.583913043478262</v>
      </c>
      <c r="X9" s="30">
        <f t="shared" si="4"/>
        <v>51.583913043478262</v>
      </c>
      <c r="Y9" s="30">
        <f t="shared" si="4"/>
        <v>51.583913043478262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2260.539826086957</v>
      </c>
      <c r="G13" s="30">
        <f>SUM(G5:G11)</f>
        <v>95.064260869565217</v>
      </c>
      <c r="H13" s="30">
        <f t="shared" ref="H13:AD13" si="8">SUM(H5:H11)</f>
        <v>94.971739130434784</v>
      </c>
      <c r="I13" s="30">
        <f t="shared" si="8"/>
        <v>94.879217391304351</v>
      </c>
      <c r="J13" s="30">
        <f t="shared" si="8"/>
        <v>94.832956521739135</v>
      </c>
      <c r="K13" s="30">
        <f t="shared" si="8"/>
        <v>94.786695652173904</v>
      </c>
      <c r="L13" s="30">
        <f t="shared" si="8"/>
        <v>94.740434782608702</v>
      </c>
      <c r="M13" s="30">
        <f t="shared" si="8"/>
        <v>94.694173913043471</v>
      </c>
      <c r="N13" s="30">
        <f t="shared" si="8"/>
        <v>94.647913043478269</v>
      </c>
      <c r="O13" s="30">
        <f t="shared" si="8"/>
        <v>94.555391304347836</v>
      </c>
      <c r="P13" s="30">
        <f t="shared" si="8"/>
        <v>93.583913043478262</v>
      </c>
      <c r="Q13" s="30">
        <f t="shared" si="8"/>
        <v>93.583913043478262</v>
      </c>
      <c r="R13" s="30">
        <f t="shared" si="8"/>
        <v>93.583913043478262</v>
      </c>
      <c r="S13" s="30">
        <f t="shared" si="8"/>
        <v>93.583913043478262</v>
      </c>
      <c r="T13" s="30">
        <f t="shared" si="8"/>
        <v>93.583913043478262</v>
      </c>
      <c r="U13" s="30">
        <f t="shared" si="8"/>
        <v>93.583913043478262</v>
      </c>
      <c r="V13" s="30">
        <f t="shared" si="8"/>
        <v>93.583913043478262</v>
      </c>
      <c r="W13" s="30">
        <f t="shared" si="8"/>
        <v>93.583913043478262</v>
      </c>
      <c r="X13" s="30">
        <f t="shared" si="8"/>
        <v>93.583913043478262</v>
      </c>
      <c r="Y13" s="30">
        <f t="shared" si="8"/>
        <v>93.583913043478262</v>
      </c>
      <c r="Z13" s="30">
        <f t="shared" si="8"/>
        <v>93.167565217391314</v>
      </c>
      <c r="AA13" s="30">
        <f t="shared" si="8"/>
        <v>93.167565217391314</v>
      </c>
      <c r="AB13" s="30">
        <f t="shared" si="8"/>
        <v>95.064260869565217</v>
      </c>
      <c r="AC13" s="30">
        <f t="shared" si="8"/>
        <v>95.064260869565217</v>
      </c>
      <c r="AD13" s="30">
        <f t="shared" si="8"/>
        <v>95.064260869565217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3</v>
      </c>
      <c r="AZ37" s="173">
        <f>IF(CdTrp1!F52=1,3,IF(CdTrp1!F52=0.5,2,IF(CdTrp1!F52=0,1,0)))</f>
        <v>3</v>
      </c>
      <c r="BA37" s="173">
        <f>IF(CdTrp1!G52=1,3,IF(CdTrp1!G52=0.5,2,IF(CdTrp1!G52=0,1,0)))</f>
        <v>3</v>
      </c>
      <c r="BB37" s="173">
        <f>IF(CdTrp1!H52=1,3,IF(CdTrp1!H52=0.5,2,IF(CdTrp1!H52=0,1,0)))</f>
        <v>3</v>
      </c>
      <c r="BC37" s="173">
        <f>IF(CdTrp1!I52=1,3,IF(CdTrp1!I52=0.5,2,IF(CdTrp1!I52=0,1,0)))</f>
        <v>3</v>
      </c>
      <c r="BD37" s="173">
        <f>IF(CdTrp1!J52=1,3,IF(CdTrp1!J52=0.5,2,IF(CdTrp1!J52=0,1,0)))</f>
        <v>3</v>
      </c>
      <c r="BE37" s="173">
        <f>IF(CdTrp1!K52=1,3,IF(CdTrp1!K52=0.5,2,IF(CdTrp1!K52=0,1,0)))</f>
        <v>3</v>
      </c>
      <c r="BF37" s="173">
        <f>IF(CdTrp1!L52=1,3,IF(CdTrp1!L52=0.5,2,IF(CdTrp1!L52=0,1,0)))</f>
        <v>3</v>
      </c>
      <c r="BG37" s="173">
        <f>IF(CdTrp1!M52=1,3,IF(CdTrp1!M52=0.5,2,IF(CdTrp1!M52=0,1,0)))</f>
        <v>3</v>
      </c>
      <c r="BH37" s="173">
        <f>IF(CdTrp1!N52=1,3,IF(CdTrp1!N52=0.5,2,IF(CdTrp1!N52=0,1,0)))</f>
        <v>3</v>
      </c>
      <c r="BI37" s="173">
        <f>IF(CdTrp1!O52=1,3,IF(CdTrp1!O52=0.5,2,IF(CdTrp1!O52=0,1,0)))</f>
        <v>3</v>
      </c>
      <c r="BJ37" s="173">
        <f>IF(CdTrp1!P52=1,3,IF(CdTrp1!P52=0.5,2,IF(CdTrp1!P52=0,1,0)))</f>
        <v>3</v>
      </c>
      <c r="BK37" s="173">
        <f>IF(CdTrp1!Q52=1,3,IF(CdTrp1!Q52=0.5,2,IF(CdTrp1!Q52=0,1,0)))</f>
        <v>3</v>
      </c>
      <c r="BL37" s="173">
        <f>IF(CdTrp1!R52=1,3,IF(CdTrp1!R52=0.5,2,IF(CdTrp1!R52=0,1,0)))</f>
        <v>3</v>
      </c>
      <c r="BM37" s="173">
        <f>IF(CdTrp1!S52=1,3,IF(CdTrp1!S52=0.5,2,IF(CdTrp1!S52=0,1,0)))</f>
        <v>3</v>
      </c>
      <c r="BN37" s="173">
        <f>IF(CdTrp1!T52=1,3,IF(CdTrp1!T52=0.5,2,IF(CdTrp1!T52=0,1,0)))</f>
        <v>3</v>
      </c>
      <c r="BO37" s="173">
        <f>IF(CdTrp1!U52=1,3,IF(CdTrp1!U52=0.5,2,IF(CdTrp1!U52=0,1,0)))</f>
        <v>3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3</v>
      </c>
      <c r="CI37" s="173">
        <f>IF(CdTrp2!I52=1,3,IF(CdTrp2!I52=0.5,2,IF(CdTrp2!I52=0,1,0)))</f>
        <v>3</v>
      </c>
      <c r="CJ37" s="173">
        <f>IF(CdTrp2!J52=1,3,IF(CdTrp2!J52=0.5,2,IF(CdTrp2!J52=0,1,0)))</f>
        <v>3</v>
      </c>
      <c r="CK37" s="173">
        <f>IF(CdTrp2!K52=1,3,IF(CdTrp2!K52=0.5,2,IF(CdTrp2!K52=0,1,0)))</f>
        <v>3</v>
      </c>
      <c r="CL37" s="173">
        <f>IF(CdTrp2!L52=1,3,IF(CdTrp2!L52=0.5,2,IF(CdTrp2!L52=0,1,0)))</f>
        <v>3</v>
      </c>
      <c r="CM37" s="173">
        <f>IF(CdTrp2!M52=1,3,IF(CdTrp2!M52=0.5,2,IF(CdTrp2!M52=0,1,0)))</f>
        <v>3</v>
      </c>
      <c r="CN37" s="173">
        <f>IF(CdTrp2!N52=1,3,IF(CdTrp2!N52=0.5,2,IF(CdTrp2!N52=0,1,0)))</f>
        <v>3</v>
      </c>
      <c r="CO37" s="173">
        <f>IF(CdTrp2!O52=1,3,IF(CdTrp2!O52=0.5,2,IF(CdTrp2!O52=0,1,0)))</f>
        <v>3</v>
      </c>
      <c r="CP37" s="173">
        <f>IF(CdTrp2!P52=1,3,IF(CdTrp2!P52=0.5,2,IF(CdTrp2!P52=0,1,0)))</f>
        <v>3</v>
      </c>
      <c r="CQ37" s="173">
        <f>IF(CdTrp2!Q52=1,3,IF(CdTrp2!Q52=0.5,2,IF(CdTrp2!Q52=0,1,0)))</f>
        <v>3</v>
      </c>
      <c r="CR37" s="173">
        <f>IF(CdTrp2!R52=1,3,IF(CdTrp2!R52=0.5,2,IF(CdTrp2!R52=0,1,0)))</f>
        <v>3</v>
      </c>
      <c r="CS37" s="173">
        <f>IF(CdTrp2!S52=1,3,IF(CdTrp2!S52=0.5,2,IF(CdTrp2!S52=0,1,0)))</f>
        <v>3</v>
      </c>
      <c r="CT37" s="173">
        <f>IF(CdTrp2!T52=1,3,IF(CdTrp2!T52=0.5,2,IF(CdTrp2!T52=0,1,0)))</f>
        <v>3</v>
      </c>
      <c r="CU37" s="173">
        <f>IF(CdTrp2!U52=1,3,IF(CdTrp2!U52=0.5,2,IF(CdTrp2!U52=0,1,0)))</f>
        <v>3</v>
      </c>
      <c r="CV37" s="173">
        <f>IF(CdTrp2!V52=1,3,IF(CdTrp2!V52=0.5,2,IF(CdTrp2!V52=0,1,0)))</f>
        <v>3</v>
      </c>
      <c r="CW37" s="173">
        <f>IF(CdTrp2!W52=1,3,IF(CdTrp2!W52=0.5,2,IF(CdTrp2!W52=0,1,0)))</f>
        <v>3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3</v>
      </c>
      <c r="AW38" s="173">
        <f>IF(CdTrp1!C53=1,3,IF(CdTrp1!C53=0.5,2,IF(CdTrp1!C53=0,1,0)))</f>
        <v>3</v>
      </c>
      <c r="AX38" s="173">
        <f>IF(CdTrp1!D53=1,3,IF(CdTrp1!D53=0.5,2,IF(CdTrp1!D53=0,1,0)))</f>
        <v>3</v>
      </c>
      <c r="AY38" s="173">
        <f>IF(CdTrp1!E53=1,3,IF(CdTrp1!E53=0.5,2,IF(CdTrp1!E53=0,1,0)))</f>
        <v>3</v>
      </c>
      <c r="AZ38" s="173">
        <f>IF(CdTrp1!F53=1,3,IF(CdTrp1!F53=0.5,2,IF(CdTrp1!F53=0,1,0)))</f>
        <v>3</v>
      </c>
      <c r="BA38" s="173">
        <f>IF(CdTrp1!G53=1,3,IF(CdTrp1!G53=0.5,2,IF(CdTrp1!G53=0,1,0)))</f>
        <v>3</v>
      </c>
      <c r="BB38" s="173">
        <f>IF(CdTrp1!H53=1,3,IF(CdTrp1!H53=0.5,2,IF(CdTrp1!H53=0,1,0)))</f>
        <v>3</v>
      </c>
      <c r="BC38" s="173">
        <f>IF(CdTrp1!I53=1,3,IF(CdTrp1!I53=0.5,2,IF(CdTrp1!I53=0,1,0)))</f>
        <v>3</v>
      </c>
      <c r="BD38" s="173">
        <f>IF(CdTrp1!J53=1,3,IF(CdTrp1!J53=0.5,2,IF(CdTrp1!J53=0,1,0)))</f>
        <v>3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3</v>
      </c>
      <c r="BP38" s="173">
        <f>IF(CdTrp1!V53=1,3,IF(CdTrp1!V53=0.5,2,IF(CdTrp1!V53=0,1,0)))</f>
        <v>3</v>
      </c>
      <c r="BQ38" s="173">
        <f>IF(CdTrp1!W53=1,3,IF(CdTrp1!W53=0.5,2,IF(CdTrp1!W53=0,1,0)))</f>
        <v>3</v>
      </c>
      <c r="BR38" s="173">
        <f>IF(CdTrp1!X53=1,3,IF(CdTrp1!X53=0.5,2,IF(CdTrp1!X53=0,1,0)))</f>
        <v>3</v>
      </c>
      <c r="BS38" s="173">
        <f>IF(CdTrp1!Y53=1,3,IF(CdTrp1!Y53=0.5,2,IF(CdTrp1!Y53=0,1,0)))</f>
        <v>3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3</v>
      </c>
      <c r="BF39" s="173">
        <f>IF(CdTrp1!L54=1,3,IF(CdTrp1!L54=0.5,2,IF(CdTrp1!L54=0,1,0)))</f>
        <v>3</v>
      </c>
      <c r="BG39" s="173">
        <f>IF(CdTrp1!M54=1,3,IF(CdTrp1!M54=0.5,2,IF(CdTrp1!M54=0,1,0)))</f>
        <v>3</v>
      </c>
      <c r="BH39" s="173">
        <f>IF(CdTrp1!N54=1,3,IF(CdTrp1!N54=0.5,2,IF(CdTrp1!N54=0,1,0)))</f>
        <v>3</v>
      </c>
      <c r="BI39" s="173">
        <f>IF(CdTrp1!O54=1,3,IF(CdTrp1!O54=0.5,2,IF(CdTrp1!O54=0,1,0)))</f>
        <v>3</v>
      </c>
      <c r="BJ39" s="173">
        <f>IF(CdTrp1!P54=1,3,IF(CdTrp1!P54=0.5,2,IF(CdTrp1!P54=0,1,0)))</f>
        <v>3</v>
      </c>
      <c r="BK39" s="173">
        <f>IF(CdTrp1!Q54=1,3,IF(CdTrp1!Q54=0.5,2,IF(CdTrp1!Q54=0,1,0)))</f>
        <v>3</v>
      </c>
      <c r="BL39" s="173">
        <f>IF(CdTrp1!R54=1,3,IF(CdTrp1!R54=0.5,2,IF(CdTrp1!R54=0,1,0)))</f>
        <v>3</v>
      </c>
      <c r="BM39" s="173">
        <f>IF(CdTrp1!S54=1,3,IF(CdTrp1!S54=0.5,2,IF(CdTrp1!S54=0,1,0)))</f>
        <v>3</v>
      </c>
      <c r="BN39" s="173">
        <f>IF(CdTrp1!T54=1,3,IF(CdTrp1!T54=0.5,2,IF(CdTrp1!T54=0,1,0)))</f>
        <v>3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3</v>
      </c>
      <c r="CE39" s="173">
        <f>IF(CdTrp2!E54=1,3,IF(CdTrp2!E54=0.5,2,IF(CdTrp2!E54=0,1,0)))</f>
        <v>3</v>
      </c>
      <c r="CF39" s="173">
        <f>IF(CdTrp2!F54=1,3,IF(CdTrp2!F54=0.5,2,IF(CdTrp2!F54=0,1,0)))</f>
        <v>3</v>
      </c>
      <c r="CG39" s="173">
        <f>IF(CdTrp2!G54=1,3,IF(CdTrp2!G54=0.5,2,IF(CdTrp2!G54=0,1,0)))</f>
        <v>3</v>
      </c>
      <c r="CH39" s="173">
        <f>IF(CdTrp2!H54=1,3,IF(CdTrp2!H54=0.5,2,IF(CdTrp2!H54=0,1,0)))</f>
        <v>3</v>
      </c>
      <c r="CI39" s="173">
        <f>IF(CdTrp2!I54=1,3,IF(CdTrp2!I54=0.5,2,IF(CdTrp2!I54=0,1,0)))</f>
        <v>3</v>
      </c>
      <c r="CJ39" s="173">
        <f>IF(CdTrp2!J54=1,3,IF(CdTrp2!J54=0.5,2,IF(CdTrp2!J54=0,1,0)))</f>
        <v>3</v>
      </c>
      <c r="CK39" s="173">
        <f>IF(CdTrp2!K54=1,3,IF(CdTrp2!K54=0.5,2,IF(CdTrp2!K54=0,1,0)))</f>
        <v>3</v>
      </c>
      <c r="CL39" s="173">
        <f>IF(CdTrp2!L54=1,3,IF(CdTrp2!L54=0.5,2,IF(CdTrp2!L54=0,1,0)))</f>
        <v>3</v>
      </c>
      <c r="CM39" s="173">
        <f>IF(CdTrp2!M54=1,3,IF(CdTrp2!M54=0.5,2,IF(CdTrp2!M54=0,1,0)))</f>
        <v>3</v>
      </c>
      <c r="CN39" s="173">
        <f>IF(CdTrp2!N54=1,3,IF(CdTrp2!N54=0.5,2,IF(CdTrp2!N54=0,1,0)))</f>
        <v>3</v>
      </c>
      <c r="CO39" s="173">
        <f>IF(CdTrp2!O54=1,3,IF(CdTrp2!O54=0.5,2,IF(CdTrp2!O54=0,1,0)))</f>
        <v>3</v>
      </c>
      <c r="CP39" s="173">
        <f>IF(CdTrp2!P54=1,3,IF(CdTrp2!P54=0.5,2,IF(CdTrp2!P54=0,1,0)))</f>
        <v>3</v>
      </c>
      <c r="CQ39" s="173">
        <f>IF(CdTrp2!Q54=1,3,IF(CdTrp2!Q54=0.5,2,IF(CdTrp2!Q54=0,1,0)))</f>
        <v>3</v>
      </c>
      <c r="CR39" s="173">
        <f>IF(CdTrp2!R54=1,3,IF(CdTrp2!R54=0.5,2,IF(CdTrp2!R54=0,1,0)))</f>
        <v>3</v>
      </c>
      <c r="CS39" s="173">
        <f>IF(CdTrp2!S54=1,3,IF(CdTrp2!S54=0.5,2,IF(CdTrp2!S54=0,1,0)))</f>
        <v>3</v>
      </c>
      <c r="CT39" s="173">
        <f>IF(CdTrp2!T54=1,3,IF(CdTrp2!T54=0.5,2,IF(CdTrp2!T54=0,1,0)))</f>
        <v>3</v>
      </c>
      <c r="CU39" s="173">
        <f>IF(CdTrp2!U54=1,3,IF(CdTrp2!U54=0.5,2,IF(CdTrp2!U54=0,1,0)))</f>
        <v>3</v>
      </c>
      <c r="CV39" s="173">
        <f>IF(CdTrp2!V54=1,3,IF(CdTrp2!V54=0.5,2,IF(CdTrp2!V54=0,1,0)))</f>
        <v>3</v>
      </c>
      <c r="CW39" s="173">
        <f>IF(CdTrp2!W54=1,3,IF(CdTrp2!W54=0.5,2,IF(CdTrp2!W54=0,1,0)))</f>
        <v>3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0</v>
      </c>
      <c r="AZ48" s="173">
        <f>IF(CdTrp1!F76=1,1,IF(CdTrp1!F76=2,2,IF(CdTrp1!F76=3,2,0)))</f>
        <v>0</v>
      </c>
      <c r="BA48" s="173">
        <f>IF(CdTrp1!G76=1,1,IF(CdTrp1!G76=2,2,IF(CdTrp1!G76=3,2,0)))</f>
        <v>0</v>
      </c>
      <c r="BB48" s="173">
        <f>IF(CdTrp1!H76=1,1,IF(CdTrp1!H76=2,2,IF(CdTrp1!H76=3,2,0)))</f>
        <v>0</v>
      </c>
      <c r="BC48" s="173">
        <f>IF(CdTrp1!I76=1,1,IF(CdTrp1!I76=2,2,IF(CdTrp1!I76=3,2,0)))</f>
        <v>0</v>
      </c>
      <c r="BD48" s="173">
        <f>IF(CdTrp1!J76=1,1,IF(CdTrp1!J76=2,2,IF(CdTrp1!J76=3,2,0)))</f>
        <v>0</v>
      </c>
      <c r="BE48" s="173">
        <f>IF(CdTrp1!K76=1,1,IF(CdTrp1!K76=2,2,IF(CdTrp1!K76=3,2,0)))</f>
        <v>0</v>
      </c>
      <c r="BF48" s="173">
        <f>IF(CdTrp1!L76=1,1,IF(CdTrp1!L76=2,2,IF(CdTrp1!L76=3,2,0)))</f>
        <v>0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0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0</v>
      </c>
      <c r="CI48" s="173">
        <f>IF(CdTrp2!I76=1,1,IF(CdTrp2!I76=2,2,IF(CdTrp2!I76=3,2,0)))</f>
        <v>0</v>
      </c>
      <c r="CJ48" s="173">
        <f>IF(CdTrp2!J76=1,1,IF(CdTrp2!J76=2,2,IF(CdTrp2!J76=3,2,0)))</f>
        <v>0</v>
      </c>
      <c r="CK48" s="173">
        <f>IF(CdTrp2!K76=1,1,IF(CdTrp2!K76=2,2,IF(CdTrp2!K76=3,2,0)))</f>
        <v>0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0</v>
      </c>
      <c r="CU48" s="173">
        <f>IF(CdTrp2!U76=1,1,IF(CdTrp2!U76=2,2,IF(CdTrp2!U76=3,2,0)))</f>
        <v>0</v>
      </c>
      <c r="CV48" s="173">
        <f>IF(CdTrp2!V76=1,1,IF(CdTrp2!V76=2,2,IF(CdTrp2!V76=3,2,0)))</f>
        <v>0</v>
      </c>
      <c r="CW48" s="173">
        <f>IF(CdTrp2!W76=1,1,IF(CdTrp2!W76=2,2,IF(CdTrp2!W76=3,2,0)))</f>
        <v>0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0</v>
      </c>
      <c r="AW49" s="173">
        <f>IF(CdTrp1!C77=1,1,IF(CdTrp1!C77=2,2,IF(CdTrp1!C77=3,2,0)))</f>
        <v>0</v>
      </c>
      <c r="AX49" s="173">
        <f>IF(CdTrp1!D77=1,1,IF(CdTrp1!D77=2,2,IF(CdTrp1!D77=3,2,0)))</f>
        <v>0</v>
      </c>
      <c r="AY49" s="173">
        <f>IF(CdTrp1!E77=1,1,IF(CdTrp1!E77=2,2,IF(CdTrp1!E77=3,2,0)))</f>
        <v>0</v>
      </c>
      <c r="AZ49" s="173">
        <f>IF(CdTrp1!F77=1,1,IF(CdTrp1!F77=2,2,IF(CdTrp1!F77=3,2,0)))</f>
        <v>0</v>
      </c>
      <c r="BA49" s="173">
        <f>IF(CdTrp1!G77=1,1,IF(CdTrp1!G77=2,2,IF(CdTrp1!G77=3,2,0)))</f>
        <v>0</v>
      </c>
      <c r="BB49" s="173">
        <f>IF(CdTrp1!H77=1,1,IF(CdTrp1!H77=2,2,IF(CdTrp1!H77=3,2,0)))</f>
        <v>0</v>
      </c>
      <c r="BC49" s="173">
        <f>IF(CdTrp1!I77=1,1,IF(CdTrp1!I77=2,2,IF(CdTrp1!I77=3,2,0)))</f>
        <v>0</v>
      </c>
      <c r="BD49" s="173">
        <f>IF(CdTrp1!J77=1,1,IF(CdTrp1!J77=2,2,IF(CdTrp1!J77=3,2,0)))</f>
        <v>0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0</v>
      </c>
      <c r="BP49" s="173">
        <f>IF(CdTrp1!V77=1,1,IF(CdTrp1!V77=2,2,IF(CdTrp1!V77=3,2,0)))</f>
        <v>0</v>
      </c>
      <c r="BQ49" s="173">
        <f>IF(CdTrp1!W77=1,1,IF(CdTrp1!W77=2,2,IF(CdTrp1!W77=3,2,0)))</f>
        <v>0</v>
      </c>
      <c r="BR49" s="173">
        <f>IF(CdTrp1!X77=1,1,IF(CdTrp1!X77=2,2,IF(CdTrp1!X77=3,2,0)))</f>
        <v>0</v>
      </c>
      <c r="BS49" s="173">
        <f>IF(CdTrp1!Y77=1,1,IF(CdTrp1!Y77=2,2,IF(CdTrp1!Y77=3,2,0)))</f>
        <v>0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0</v>
      </c>
      <c r="CE50" s="173">
        <f>IF(CdTrp2!E78=1,1,IF(CdTrp2!E78=2,2,IF(CdTrp2!E78=3,2,0)))</f>
        <v>0</v>
      </c>
      <c r="CF50" s="173">
        <f>IF(CdTrp2!F78=1,1,IF(CdTrp2!F78=2,2,IF(CdTrp2!F78=3,2,0)))</f>
        <v>0</v>
      </c>
      <c r="CG50" s="173">
        <f>IF(CdTrp2!G78=1,1,IF(CdTrp2!G78=2,2,IF(CdTrp2!G78=3,2,0)))</f>
        <v>0</v>
      </c>
      <c r="CH50" s="173">
        <f>IF(CdTrp2!H78=1,1,IF(CdTrp2!H78=2,2,IF(CdTrp2!H78=3,2,0)))</f>
        <v>0</v>
      </c>
      <c r="CI50" s="173">
        <f>IF(CdTrp2!I78=1,1,IF(CdTrp2!I78=2,2,IF(CdTrp2!I78=3,2,0)))</f>
        <v>0</v>
      </c>
      <c r="CJ50" s="173">
        <f>IF(CdTrp2!J78=1,1,IF(CdTrp2!J78=2,2,IF(CdTrp2!J78=3,2,0)))</f>
        <v>0</v>
      </c>
      <c r="CK50" s="173">
        <f>IF(CdTrp2!K78=1,1,IF(CdTrp2!K78=2,2,IF(CdTrp2!K78=3,2,0)))</f>
        <v>0</v>
      </c>
      <c r="CL50" s="173">
        <f>IF(CdTrp2!L78=1,1,IF(CdTrp2!L78=2,2,IF(CdTrp2!L78=3,2,0)))</f>
        <v>0</v>
      </c>
      <c r="CM50" s="173">
        <f>IF(CdTrp2!M78=1,1,IF(CdTrp2!M78=2,2,IF(CdTrp2!M78=3,2,0)))</f>
        <v>0</v>
      </c>
      <c r="CN50" s="173">
        <f>IF(CdTrp2!N78=1,1,IF(CdTrp2!N78=2,2,IF(CdTrp2!N78=3,2,0)))</f>
        <v>0</v>
      </c>
      <c r="CO50" s="173">
        <f>IF(CdTrp2!O78=1,1,IF(CdTrp2!O78=2,2,IF(CdTrp2!O78=3,2,0)))</f>
        <v>0</v>
      </c>
      <c r="CP50" s="173">
        <f>IF(CdTrp2!P78=1,1,IF(CdTrp2!P78=2,2,IF(CdTrp2!P78=3,2,0)))</f>
        <v>0</v>
      </c>
      <c r="CQ50" s="173">
        <f>IF(CdTrp2!Q78=1,1,IF(CdTrp2!Q78=2,2,IF(CdTrp2!Q78=3,2,0)))</f>
        <v>0</v>
      </c>
      <c r="CR50" s="173">
        <f>IF(CdTrp2!R78=1,1,IF(CdTrp2!R78=2,2,IF(CdTrp2!R78=3,2,0)))</f>
        <v>0</v>
      </c>
      <c r="CS50" s="173">
        <f>IF(CdTrp2!S78=1,1,IF(CdTrp2!S78=2,2,IF(CdTrp2!S78=3,2,0)))</f>
        <v>0</v>
      </c>
      <c r="CT50" s="173">
        <f>IF(CdTrp2!T78=1,1,IF(CdTrp2!T78=2,2,IF(CdTrp2!T78=3,2,0)))</f>
        <v>0</v>
      </c>
      <c r="CU50" s="173">
        <f>IF(CdTrp2!U78=1,1,IF(CdTrp2!U78=2,2,IF(CdTrp2!U78=3,2,0)))</f>
        <v>0</v>
      </c>
      <c r="CV50" s="173">
        <f>IF(CdTrp2!V78=1,1,IF(CdTrp2!V78=2,2,IF(CdTrp2!V78=3,2,0)))</f>
        <v>0</v>
      </c>
      <c r="CW50" s="173">
        <f>IF(CdTrp2!W78=1,1,IF(CdTrp2!W78=2,2,IF(CdTrp2!W78=3,2,0)))</f>
        <v>0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0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0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24.3</v>
      </c>
      <c r="C55" s="190">
        <f>IF(B55&gt;[1]Trav!E121,[1]Trav!C121,[1]Trav!B121)</f>
        <v>7.2</v>
      </c>
      <c r="D55"/>
      <c r="E55" s="172"/>
      <c r="F55" s="173">
        <f t="shared" si="32"/>
        <v>175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27</v>
      </c>
      <c r="C56" s="190">
        <f>IF(B56&gt;[1]Trav!E121,[1]Trav!C121,[1]Trav!B121)</f>
        <v>7.2</v>
      </c>
      <c r="D56"/>
      <c r="E56" s="172"/>
      <c r="F56" s="173">
        <f t="shared" si="32"/>
        <v>194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2.6999999999999993</v>
      </c>
      <c r="C58" s="190">
        <f>IF(B58&gt;[1]Trav!E122,[1]Trav!C122,[1]Trav!B122)</f>
        <v>4.4000000000000004</v>
      </c>
      <c r="E58" s="172"/>
      <c r="F58" s="173">
        <f t="shared" si="32"/>
        <v>12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11.1</v>
      </c>
      <c r="C59" s="190">
        <f>[1]Trav!$B$123</f>
        <v>7.2</v>
      </c>
      <c r="E59" s="172"/>
      <c r="F59" s="173">
        <f t="shared" si="32"/>
        <v>80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0</v>
      </c>
      <c r="AZ60" s="173">
        <f>IF(AZ15=0,0,IF(AZ37=3,0,VALUE(CONCATENATE(Travail!AZ26,Travail!AZ37,Travail!AZ48))))</f>
        <v>0</v>
      </c>
      <c r="BA60" s="173">
        <f>IF(BA15=0,0,IF(BA37=3,0,VALUE(CONCATENATE(Travail!BA26,Travail!BA37,Travail!BA48))))</f>
        <v>0</v>
      </c>
      <c r="BB60" s="173">
        <f>IF(BB15=0,0,IF(BB37=3,0,VALUE(CONCATENATE(Travail!BB26,Travail!BB37,Travail!BB48))))</f>
        <v>0</v>
      </c>
      <c r="BC60" s="173">
        <f>IF(BC15=0,0,IF(BC37=3,0,VALUE(CONCATENATE(Travail!BC26,Travail!BC37,Travail!BC48))))</f>
        <v>0</v>
      </c>
      <c r="BD60" s="173">
        <f>IF(BD15=0,0,IF(BD37=3,0,VALUE(CONCATENATE(Travail!BD26,Travail!BD37,Travail!BD48))))</f>
        <v>0</v>
      </c>
      <c r="BE60" s="173">
        <f>IF(BE15=0,0,IF(BE37=3,0,VALUE(CONCATENATE(Travail!BE26,Travail!BE37,Travail!BE48))))</f>
        <v>0</v>
      </c>
      <c r="BF60" s="173">
        <f>IF(BF15=0,0,IF(BF37=3,0,VALUE(CONCATENATE(Travail!BF26,Travail!BF37,Travail!BF48))))</f>
        <v>0</v>
      </c>
      <c r="BG60" s="173">
        <f>IF(BG15=0,0,IF(BG37=3,0,VALUE(CONCATENATE(Travail!BG26,Travail!BG37,Travail!BG48))))</f>
        <v>0</v>
      </c>
      <c r="BH60" s="173">
        <f>IF(BH15=0,0,IF(BH37=3,0,VALUE(CONCATENATE(Travail!BH26,Travail!BH37,Travail!BH48))))</f>
        <v>0</v>
      </c>
      <c r="BI60" s="173">
        <f>IF(BI15=0,0,IF(BI37=3,0,VALUE(CONCATENATE(Travail!BI26,Travail!BI37,Travail!BI48))))</f>
        <v>0</v>
      </c>
      <c r="BJ60" s="173">
        <f>IF(BJ15=0,0,IF(BJ37=3,0,VALUE(CONCATENATE(Travail!BJ26,Travail!BJ37,Travail!BJ48))))</f>
        <v>0</v>
      </c>
      <c r="BK60" s="173">
        <f>IF(BK15=0,0,IF(BK37=3,0,VALUE(CONCATENATE(Travail!BK26,Travail!BK37,Travail!BK48))))</f>
        <v>0</v>
      </c>
      <c r="BL60" s="173">
        <f>IF(BL15=0,0,IF(BL37=3,0,VALUE(CONCATENATE(Travail!BL26,Travail!BL37,Travail!BL48))))</f>
        <v>0</v>
      </c>
      <c r="BM60" s="173">
        <f>IF(BM15=0,0,IF(BM37=3,0,VALUE(CONCATENATE(Travail!BM26,Travail!BM37,Travail!BM48))))</f>
        <v>0</v>
      </c>
      <c r="BN60" s="173">
        <f>IF(BN15=0,0,IF(BN37=3,0,VALUE(CONCATENATE(Travail!BN26,Travail!BN37,Travail!BN48))))</f>
        <v>0</v>
      </c>
      <c r="BO60" s="173">
        <f>IF(BO15=0,0,IF(BO37=3,0,VALUE(CONCATENATE(Travail!BO26,Travail!BO37,Travail!BO48))))</f>
        <v>0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0</v>
      </c>
      <c r="CI60" s="173">
        <f>IF(CI15=0,0,IF(CI37=3,0,VALUE(CONCATENATE(Travail!CI26,Travail!CI37,Travail!CI48))))</f>
        <v>0</v>
      </c>
      <c r="CJ60" s="173">
        <f>IF(CJ15=0,0,IF(CJ37=3,0,VALUE(CONCATENATE(Travail!CJ26,Travail!CJ37,Travail!CJ48))))</f>
        <v>0</v>
      </c>
      <c r="CK60" s="173">
        <f>IF(CK15=0,0,IF(CK37=3,0,VALUE(CONCATENATE(Travail!CK26,Travail!CK37,Travail!CK48))))</f>
        <v>0</v>
      </c>
      <c r="CL60" s="173">
        <f>IF(CL15=0,0,IF(CL37=3,0,VALUE(CONCATENATE(Travail!CL26,Travail!CL37,Travail!CL48))))</f>
        <v>0</v>
      </c>
      <c r="CM60" s="173">
        <f>IF(CM15=0,0,IF(CM37=3,0,VALUE(CONCATENATE(Travail!CM26,Travail!CM37,Travail!CM48))))</f>
        <v>0</v>
      </c>
      <c r="CN60" s="173">
        <f>IF(CN15=0,0,IF(CN37=3,0,VALUE(CONCATENATE(Travail!CN26,Travail!CN37,Travail!CN48))))</f>
        <v>0</v>
      </c>
      <c r="CO60" s="173">
        <f>IF(CO15=0,0,IF(CO37=3,0,VALUE(CONCATENATE(Travail!CO26,Travail!CO37,Travail!CO48))))</f>
        <v>0</v>
      </c>
      <c r="CP60" s="173">
        <f>IF(CP15=0,0,IF(CP37=3,0,VALUE(CONCATENATE(Travail!CP26,Travail!CP37,Travail!CP48))))</f>
        <v>0</v>
      </c>
      <c r="CQ60" s="173">
        <f>IF(CQ15=0,0,IF(CQ37=3,0,VALUE(CONCATENATE(Travail!CQ26,Travail!CQ37,Travail!CQ48))))</f>
        <v>0</v>
      </c>
      <c r="CR60" s="173">
        <f>IF(CR15=0,0,IF(CR37=3,0,VALUE(CONCATENATE(Travail!CR26,Travail!CR37,Travail!CR48))))</f>
        <v>0</v>
      </c>
      <c r="CS60" s="173">
        <f>IF(CS15=0,0,IF(CS37=3,0,VALUE(CONCATENATE(Travail!CS26,Travail!CS37,Travail!CS48))))</f>
        <v>0</v>
      </c>
      <c r="CT60" s="173">
        <f>IF(CT15=0,0,IF(CT37=3,0,VALUE(CONCATENATE(Travail!CT26,Travail!CT37,Travail!CT48))))</f>
        <v>0</v>
      </c>
      <c r="CU60" s="173">
        <f>IF(CU15=0,0,IF(CU37=3,0,VALUE(CONCATENATE(Travail!CU26,Travail!CU37,Travail!CU48))))</f>
        <v>0</v>
      </c>
      <c r="CV60" s="173">
        <f>IF(CV15=0,0,IF(CV37=3,0,VALUE(CONCATENATE(Travail!CV26,Travail!CV37,Travail!CV48))))</f>
        <v>0</v>
      </c>
      <c r="CW60" s="173">
        <f>IF(CW15=0,0,IF(CW37=3,0,VALUE(CONCATENATE(Travail!CW26,Travail!CW37,Travail!CW48))))</f>
        <v>0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0</v>
      </c>
      <c r="AW61" s="173">
        <f>IF(AW16=0,0,IF(AW38=3,0,VALUE(CONCATENATE(Travail!AW27,Travail!AW38,Travail!AW49))))</f>
        <v>0</v>
      </c>
      <c r="AX61" s="173">
        <f>IF(AX16=0,0,IF(AX38=3,0,VALUE(CONCATENATE(Travail!AX27,Travail!AX38,Travail!AX49))))</f>
        <v>0</v>
      </c>
      <c r="AY61" s="173">
        <f>IF(AY16=0,0,IF(AY38=3,0,VALUE(CONCATENATE(Travail!AY27,Travail!AY38,Travail!AY49))))</f>
        <v>0</v>
      </c>
      <c r="AZ61" s="173">
        <f>IF(AZ16=0,0,IF(AZ38=3,0,VALUE(CONCATENATE(Travail!AZ27,Travail!AZ38,Travail!AZ49))))</f>
        <v>0</v>
      </c>
      <c r="BA61" s="173">
        <f>IF(BA16=0,0,IF(BA38=3,0,VALUE(CONCATENATE(Travail!BA27,Travail!BA38,Travail!BA49))))</f>
        <v>0</v>
      </c>
      <c r="BB61" s="173">
        <f>IF(BB16=0,0,IF(BB38=3,0,VALUE(CONCATENATE(Travail!BB27,Travail!BB38,Travail!BB49))))</f>
        <v>0</v>
      </c>
      <c r="BC61" s="173">
        <f>IF(BC16=0,0,IF(BC38=3,0,VALUE(CONCATENATE(Travail!BC27,Travail!BC38,Travail!BC49))))</f>
        <v>0</v>
      </c>
      <c r="BD61" s="173">
        <f>IF(BD16=0,0,IF(BD38=3,0,VALUE(CONCATENATE(Travail!BD27,Travail!BD38,Travail!BD49))))</f>
        <v>0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0</v>
      </c>
      <c r="BP61" s="173">
        <f>IF(BP16=0,0,IF(BP38=3,0,VALUE(CONCATENATE(Travail!BP27,Travail!BP38,Travail!BP49))))</f>
        <v>0</v>
      </c>
      <c r="BQ61" s="173">
        <f>IF(BQ16=0,0,IF(BQ38=3,0,VALUE(CONCATENATE(Travail!BQ27,Travail!BQ38,Travail!BQ49))))</f>
        <v>0</v>
      </c>
      <c r="BR61" s="173">
        <f>IF(BR16=0,0,IF(BR38=3,0,VALUE(CONCATENATE(Travail!BR27,Travail!BR38,Travail!BR49))))</f>
        <v>0</v>
      </c>
      <c r="BS61" s="173">
        <f>IF(BS16=0,0,IF(BS38=3,0,VALUE(CONCATENATE(Travail!BS27,Travail!BS38,Travail!BS49))))</f>
        <v>0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0</v>
      </c>
      <c r="CE62" s="173">
        <f>IF(CE17=0,0,IF(CE39=3,0,VALUE(CONCATENATE(Travail!CE28,Travail!CE39,Travail!CE50))))</f>
        <v>0</v>
      </c>
      <c r="CF62" s="173">
        <f>IF(CF17=0,0,IF(CF39=3,0,VALUE(CONCATENATE(Travail!CF28,Travail!CF39,Travail!CF50))))</f>
        <v>0</v>
      </c>
      <c r="CG62" s="173">
        <f>IF(CG17=0,0,IF(CG39=3,0,VALUE(CONCATENATE(Travail!CG28,Travail!CG39,Travail!CG50))))</f>
        <v>0</v>
      </c>
      <c r="CH62" s="173">
        <f>IF(CH17=0,0,IF(CH39=3,0,VALUE(CONCATENATE(Travail!CH28,Travail!CH39,Travail!CH50))))</f>
        <v>0</v>
      </c>
      <c r="CI62" s="173">
        <f>IF(CI17=0,0,IF(CI39=3,0,VALUE(CONCATENATE(Travail!CI28,Travail!CI39,Travail!CI50))))</f>
        <v>0</v>
      </c>
      <c r="CJ62" s="173">
        <f>IF(CJ17=0,0,IF(CJ39=3,0,VALUE(CONCATENATE(Travail!CJ28,Travail!CJ39,Travail!CJ50))))</f>
        <v>0</v>
      </c>
      <c r="CK62" s="173">
        <f>IF(CK17=0,0,IF(CK39=3,0,VALUE(CONCATENATE(Travail!CK28,Travail!CK39,Travail!CK50))))</f>
        <v>0</v>
      </c>
      <c r="CL62" s="173">
        <f>IF(CL17=0,0,IF(CL39=3,0,VALUE(CONCATENATE(Travail!CL28,Travail!CL39,Travail!CL50))))</f>
        <v>0</v>
      </c>
      <c r="CM62" s="173">
        <f>IF(CM17=0,0,IF(CM39=3,0,VALUE(CONCATENATE(Travail!CM28,Travail!CM39,Travail!CM50))))</f>
        <v>0</v>
      </c>
      <c r="CN62" s="173">
        <f>IF(CN17=0,0,IF(CN39=3,0,VALUE(CONCATENATE(Travail!CN28,Travail!CN39,Travail!CN50))))</f>
        <v>0</v>
      </c>
      <c r="CO62" s="173">
        <f>IF(CO17=0,0,IF(CO39=3,0,VALUE(CONCATENATE(Travail!CO28,Travail!CO39,Travail!CO50))))</f>
        <v>0</v>
      </c>
      <c r="CP62" s="173">
        <f>IF(CP17=0,0,IF(CP39=3,0,VALUE(CONCATENATE(Travail!CP28,Travail!CP39,Travail!CP50))))</f>
        <v>0</v>
      </c>
      <c r="CQ62" s="173">
        <f>IF(CQ17=0,0,IF(CQ39=3,0,VALUE(CONCATENATE(Travail!CQ28,Travail!CQ39,Travail!CQ50))))</f>
        <v>0</v>
      </c>
      <c r="CR62" s="173">
        <f>IF(CR17=0,0,IF(CR39=3,0,VALUE(CONCATENATE(Travail!CR28,Travail!CR39,Travail!CR50))))</f>
        <v>0</v>
      </c>
      <c r="CS62" s="173">
        <f>IF(CS17=0,0,IF(CS39=3,0,VALUE(CONCATENATE(Travail!CS28,Travail!CS39,Travail!CS50))))</f>
        <v>0</v>
      </c>
      <c r="CT62" s="173">
        <f>IF(CT17=0,0,IF(CT39=3,0,VALUE(CONCATENATE(Travail!CT28,Travail!CT39,Travail!CT50))))</f>
        <v>0</v>
      </c>
      <c r="CU62" s="173">
        <f>IF(CU17=0,0,IF(CU39=3,0,VALUE(CONCATENATE(Travail!CU28,Travail!CU39,Travail!CU50))))</f>
        <v>0</v>
      </c>
      <c r="CV62" s="173">
        <f>IF(CV17=0,0,IF(CV39=3,0,VALUE(CONCATENATE(Travail!CV28,Travail!CV39,Travail!CV50))))</f>
        <v>0</v>
      </c>
      <c r="CW62" s="173">
        <f>IF(CW17=0,0,IF(CW39=3,0,VALUE(CONCATENATE(Travail!CW28,Travail!CW39,Travail!CW50))))</f>
        <v>0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23</v>
      </c>
      <c r="AZ71" s="173">
        <f t="shared" si="36"/>
        <v>23</v>
      </c>
      <c r="BA71" s="173">
        <f t="shared" si="36"/>
        <v>23</v>
      </c>
      <c r="BB71" s="173">
        <f t="shared" si="36"/>
        <v>23</v>
      </c>
      <c r="BC71" s="173">
        <f t="shared" si="36"/>
        <v>23</v>
      </c>
      <c r="BD71" s="173">
        <f t="shared" si="36"/>
        <v>23</v>
      </c>
      <c r="BE71" s="173">
        <f t="shared" si="36"/>
        <v>23</v>
      </c>
      <c r="BF71" s="173">
        <f t="shared" si="36"/>
        <v>23</v>
      </c>
      <c r="BG71" s="173">
        <f t="shared" si="36"/>
        <v>23</v>
      </c>
      <c r="BH71" s="173">
        <f t="shared" si="36"/>
        <v>23</v>
      </c>
      <c r="BI71" s="173">
        <f t="shared" si="36"/>
        <v>23</v>
      </c>
      <c r="BJ71" s="173">
        <f t="shared" si="36"/>
        <v>23</v>
      </c>
      <c r="BK71" s="173">
        <f t="shared" si="36"/>
        <v>23</v>
      </c>
      <c r="BL71" s="173">
        <f t="shared" si="36"/>
        <v>23</v>
      </c>
      <c r="BM71" s="173">
        <f t="shared" si="36"/>
        <v>23</v>
      </c>
      <c r="BN71" s="173">
        <f t="shared" si="36"/>
        <v>23</v>
      </c>
      <c r="BO71" s="173">
        <f t="shared" si="36"/>
        <v>23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23</v>
      </c>
      <c r="CI71" s="173">
        <f t="shared" si="37"/>
        <v>23</v>
      </c>
      <c r="CJ71" s="173">
        <f t="shared" si="37"/>
        <v>23</v>
      </c>
      <c r="CK71" s="173">
        <f t="shared" si="37"/>
        <v>23</v>
      </c>
      <c r="CL71" s="173">
        <f t="shared" si="37"/>
        <v>23</v>
      </c>
      <c r="CM71" s="173">
        <f t="shared" si="37"/>
        <v>23</v>
      </c>
      <c r="CN71" s="173">
        <f t="shared" si="37"/>
        <v>23</v>
      </c>
      <c r="CO71" s="173">
        <f t="shared" si="37"/>
        <v>23</v>
      </c>
      <c r="CP71" s="173">
        <f t="shared" si="37"/>
        <v>23</v>
      </c>
      <c r="CQ71" s="173">
        <f t="shared" si="37"/>
        <v>23</v>
      </c>
      <c r="CR71" s="173">
        <f t="shared" si="37"/>
        <v>23</v>
      </c>
      <c r="CS71" s="173">
        <f t="shared" si="37"/>
        <v>23</v>
      </c>
      <c r="CT71" s="173">
        <f t="shared" si="37"/>
        <v>23</v>
      </c>
      <c r="CU71" s="173">
        <f t="shared" si="37"/>
        <v>23</v>
      </c>
      <c r="CV71" s="173">
        <f t="shared" si="37"/>
        <v>23</v>
      </c>
      <c r="CW71" s="173">
        <f t="shared" si="37"/>
        <v>23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23</v>
      </c>
      <c r="AW72" s="173">
        <f t="shared" si="36"/>
        <v>23</v>
      </c>
      <c r="AX72" s="173">
        <f t="shared" si="36"/>
        <v>23</v>
      </c>
      <c r="AY72" s="173">
        <f t="shared" si="36"/>
        <v>23</v>
      </c>
      <c r="AZ72" s="173">
        <f t="shared" si="36"/>
        <v>23</v>
      </c>
      <c r="BA72" s="173">
        <f t="shared" si="36"/>
        <v>23</v>
      </c>
      <c r="BB72" s="173">
        <f t="shared" si="36"/>
        <v>23</v>
      </c>
      <c r="BC72" s="173">
        <f t="shared" si="36"/>
        <v>23</v>
      </c>
      <c r="BD72" s="173">
        <f t="shared" si="36"/>
        <v>23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23</v>
      </c>
      <c r="BP72" s="173">
        <f t="shared" si="36"/>
        <v>23</v>
      </c>
      <c r="BQ72" s="173">
        <f t="shared" si="36"/>
        <v>23</v>
      </c>
      <c r="BR72" s="173">
        <f t="shared" si="36"/>
        <v>23</v>
      </c>
      <c r="BS72" s="173">
        <f t="shared" si="36"/>
        <v>23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23</v>
      </c>
      <c r="BF73" s="173">
        <f t="shared" si="36"/>
        <v>23</v>
      </c>
      <c r="BG73" s="173">
        <f t="shared" si="36"/>
        <v>23</v>
      </c>
      <c r="BH73" s="173">
        <f t="shared" si="36"/>
        <v>23</v>
      </c>
      <c r="BI73" s="173">
        <f t="shared" si="36"/>
        <v>23</v>
      </c>
      <c r="BJ73" s="173">
        <f t="shared" si="36"/>
        <v>23</v>
      </c>
      <c r="BK73" s="173">
        <f t="shared" si="36"/>
        <v>23</v>
      </c>
      <c r="BL73" s="173">
        <f t="shared" si="36"/>
        <v>23</v>
      </c>
      <c r="BM73" s="173">
        <f t="shared" si="36"/>
        <v>23</v>
      </c>
      <c r="BN73" s="173">
        <f t="shared" si="36"/>
        <v>23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13</v>
      </c>
      <c r="CE73" s="173">
        <f t="shared" si="37"/>
        <v>13</v>
      </c>
      <c r="CF73" s="173">
        <f t="shared" si="37"/>
        <v>13</v>
      </c>
      <c r="CG73" s="173">
        <f t="shared" si="37"/>
        <v>13</v>
      </c>
      <c r="CH73" s="173">
        <f t="shared" si="37"/>
        <v>13</v>
      </c>
      <c r="CI73" s="173">
        <f t="shared" si="37"/>
        <v>13</v>
      </c>
      <c r="CJ73" s="173">
        <f t="shared" si="37"/>
        <v>13</v>
      </c>
      <c r="CK73" s="173">
        <f t="shared" si="37"/>
        <v>13</v>
      </c>
      <c r="CL73" s="173">
        <f t="shared" si="37"/>
        <v>13</v>
      </c>
      <c r="CM73" s="173">
        <f t="shared" si="37"/>
        <v>13</v>
      </c>
      <c r="CN73" s="173">
        <f t="shared" si="37"/>
        <v>13</v>
      </c>
      <c r="CO73" s="173">
        <f t="shared" si="37"/>
        <v>13</v>
      </c>
      <c r="CP73" s="173">
        <f t="shared" si="37"/>
        <v>13</v>
      </c>
      <c r="CQ73" s="173">
        <f t="shared" si="37"/>
        <v>13</v>
      </c>
      <c r="CR73" s="173">
        <f t="shared" si="37"/>
        <v>13</v>
      </c>
      <c r="CS73" s="173">
        <f t="shared" si="37"/>
        <v>13</v>
      </c>
      <c r="CT73" s="173">
        <f t="shared" si="37"/>
        <v>13</v>
      </c>
      <c r="CU73" s="173">
        <f t="shared" si="37"/>
        <v>13</v>
      </c>
      <c r="CV73" s="173">
        <f t="shared" si="37"/>
        <v>13</v>
      </c>
      <c r="CW73" s="173">
        <f t="shared" si="37"/>
        <v>13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0.28999999999999998</v>
      </c>
      <c r="C81" s="190">
        <f>[1]Protect!$B$10</f>
        <v>4</v>
      </c>
      <c r="D81" s="172"/>
      <c r="E81" s="172"/>
      <c r="F81" s="173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4</v>
      </c>
      <c r="AW81" s="173">
        <f t="shared" ref="AW81:BS81" si="44">COUNTIF(AW$71:AW$80,23)</f>
        <v>4</v>
      </c>
      <c r="AX81" s="173">
        <f t="shared" si="44"/>
        <v>4</v>
      </c>
      <c r="AY81" s="173">
        <f t="shared" si="44"/>
        <v>4</v>
      </c>
      <c r="AZ81" s="173">
        <f t="shared" si="44"/>
        <v>4</v>
      </c>
      <c r="BA81" s="173">
        <f t="shared" si="44"/>
        <v>4</v>
      </c>
      <c r="BB81" s="173">
        <f t="shared" si="44"/>
        <v>4</v>
      </c>
      <c r="BC81" s="173">
        <f t="shared" si="44"/>
        <v>4</v>
      </c>
      <c r="BD81" s="173">
        <f t="shared" si="44"/>
        <v>4</v>
      </c>
      <c r="BE81" s="173">
        <f t="shared" si="44"/>
        <v>2</v>
      </c>
      <c r="BF81" s="173">
        <f t="shared" si="44"/>
        <v>2</v>
      </c>
      <c r="BG81" s="173">
        <f t="shared" si="44"/>
        <v>2</v>
      </c>
      <c r="BH81" s="173">
        <f t="shared" si="44"/>
        <v>2</v>
      </c>
      <c r="BI81" s="173">
        <f t="shared" si="44"/>
        <v>2</v>
      </c>
      <c r="BJ81" s="173">
        <f t="shared" si="44"/>
        <v>2</v>
      </c>
      <c r="BK81" s="173">
        <f t="shared" si="44"/>
        <v>2</v>
      </c>
      <c r="BL81" s="173">
        <f t="shared" si="44"/>
        <v>2</v>
      </c>
      <c r="BM81" s="173">
        <f t="shared" si="44"/>
        <v>2</v>
      </c>
      <c r="BN81" s="173">
        <f t="shared" si="44"/>
        <v>2</v>
      </c>
      <c r="BO81" s="173">
        <f t="shared" si="44"/>
        <v>3</v>
      </c>
      <c r="BP81" s="173">
        <f t="shared" si="44"/>
        <v>3</v>
      </c>
      <c r="BQ81" s="173">
        <f t="shared" si="44"/>
        <v>4</v>
      </c>
      <c r="BR81" s="173">
        <f t="shared" si="44"/>
        <v>4</v>
      </c>
      <c r="BS81" s="173">
        <f t="shared" si="44"/>
        <v>4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2</v>
      </c>
      <c r="CH81" s="173">
        <f t="shared" si="45"/>
        <v>2</v>
      </c>
      <c r="CI81" s="173">
        <f t="shared" si="45"/>
        <v>2</v>
      </c>
      <c r="CJ81" s="173">
        <f t="shared" si="45"/>
        <v>2</v>
      </c>
      <c r="CK81" s="173">
        <f t="shared" si="45"/>
        <v>2</v>
      </c>
      <c r="CL81" s="173">
        <f t="shared" si="45"/>
        <v>2</v>
      </c>
      <c r="CM81" s="173">
        <f t="shared" si="45"/>
        <v>2</v>
      </c>
      <c r="CN81" s="173">
        <f t="shared" si="45"/>
        <v>2</v>
      </c>
      <c r="CO81" s="173">
        <f t="shared" si="45"/>
        <v>2</v>
      </c>
      <c r="CP81" s="173">
        <f t="shared" si="45"/>
        <v>2</v>
      </c>
      <c r="CQ81" s="173">
        <f t="shared" si="45"/>
        <v>2</v>
      </c>
      <c r="CR81" s="173">
        <f t="shared" si="45"/>
        <v>2</v>
      </c>
      <c r="CS81" s="173">
        <f t="shared" si="45"/>
        <v>2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1</v>
      </c>
      <c r="CE82" s="173">
        <f t="shared" si="48"/>
        <v>1</v>
      </c>
      <c r="CF82" s="173">
        <f t="shared" si="48"/>
        <v>1</v>
      </c>
      <c r="CG82" s="173">
        <f t="shared" si="48"/>
        <v>1</v>
      </c>
      <c r="CH82" s="173">
        <f t="shared" si="48"/>
        <v>1</v>
      </c>
      <c r="CI82" s="173">
        <f t="shared" si="48"/>
        <v>1</v>
      </c>
      <c r="CJ82" s="173">
        <f t="shared" si="48"/>
        <v>1</v>
      </c>
      <c r="CK82" s="173">
        <f t="shared" si="48"/>
        <v>1</v>
      </c>
      <c r="CL82" s="173">
        <f t="shared" si="48"/>
        <v>1</v>
      </c>
      <c r="CM82" s="173">
        <f t="shared" si="48"/>
        <v>1</v>
      </c>
      <c r="CN82" s="173">
        <f t="shared" si="48"/>
        <v>1</v>
      </c>
      <c r="CO82" s="173">
        <f t="shared" si="48"/>
        <v>1</v>
      </c>
      <c r="CP82" s="173">
        <f t="shared" si="48"/>
        <v>1</v>
      </c>
      <c r="CQ82" s="173">
        <f t="shared" si="48"/>
        <v>1</v>
      </c>
      <c r="CR82" s="173">
        <f t="shared" si="48"/>
        <v>1</v>
      </c>
      <c r="CS82" s="173">
        <f t="shared" si="48"/>
        <v>1</v>
      </c>
      <c r="CT82" s="173">
        <f t="shared" si="48"/>
        <v>1</v>
      </c>
      <c r="CU82" s="173">
        <f t="shared" si="48"/>
        <v>1</v>
      </c>
      <c r="CV82" s="173">
        <f t="shared" si="48"/>
        <v>1</v>
      </c>
      <c r="CW82" s="173">
        <f t="shared" si="48"/>
        <v>1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0</v>
      </c>
      <c r="AZ83" s="173">
        <f t="shared" si="50"/>
        <v>0</v>
      </c>
      <c r="BA83" s="173">
        <f t="shared" si="50"/>
        <v>0</v>
      </c>
      <c r="BB83" s="173">
        <f t="shared" si="50"/>
        <v>0</v>
      </c>
      <c r="BC83" s="173">
        <f t="shared" si="50"/>
        <v>0</v>
      </c>
      <c r="BD83" s="173">
        <f t="shared" si="50"/>
        <v>0</v>
      </c>
      <c r="BE83" s="173">
        <f t="shared" si="50"/>
        <v>0</v>
      </c>
      <c r="BF83" s="173">
        <f t="shared" si="50"/>
        <v>0</v>
      </c>
      <c r="BG83" s="173">
        <f t="shared" si="50"/>
        <v>0</v>
      </c>
      <c r="BH83" s="173">
        <f t="shared" si="50"/>
        <v>0</v>
      </c>
      <c r="BI83" s="173">
        <f t="shared" si="50"/>
        <v>0</v>
      </c>
      <c r="BJ83" s="173">
        <f t="shared" si="50"/>
        <v>0</v>
      </c>
      <c r="BK83" s="173">
        <f t="shared" si="50"/>
        <v>0</v>
      </c>
      <c r="BL83" s="173">
        <f t="shared" si="50"/>
        <v>0</v>
      </c>
      <c r="BM83" s="173">
        <f t="shared" si="50"/>
        <v>0</v>
      </c>
      <c r="BN83" s="173">
        <f t="shared" si="50"/>
        <v>0</v>
      </c>
      <c r="BO83" s="173">
        <f t="shared" si="50"/>
        <v>0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0</v>
      </c>
      <c r="CI83" s="173">
        <f t="shared" si="51"/>
        <v>0</v>
      </c>
      <c r="CJ83" s="173">
        <f t="shared" si="51"/>
        <v>0</v>
      </c>
      <c r="CK83" s="173">
        <f t="shared" si="51"/>
        <v>0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0</v>
      </c>
      <c r="CU83" s="173">
        <f t="shared" si="51"/>
        <v>0</v>
      </c>
      <c r="CV83" s="173">
        <f t="shared" si="51"/>
        <v>0</v>
      </c>
      <c r="CW83" s="173">
        <f t="shared" si="51"/>
        <v>0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255.09565217391304</v>
      </c>
      <c r="BH90" s="173">
        <f t="shared" si="60"/>
        <v>255.09565217391304</v>
      </c>
      <c r="BI90" s="173">
        <f t="shared" si="60"/>
        <v>255.09565217391304</v>
      </c>
      <c r="BJ90" s="173">
        <f t="shared" si="60"/>
        <v>255.09565217391304</v>
      </c>
      <c r="BK90" s="173">
        <f t="shared" si="60"/>
        <v>255.09565217391304</v>
      </c>
      <c r="BL90" s="173">
        <f t="shared" si="60"/>
        <v>255.09565217391304</v>
      </c>
      <c r="BM90" s="173">
        <f t="shared" si="60"/>
        <v>255.09565217391304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14.44</v>
      </c>
      <c r="CM90" s="173">
        <f t="shared" si="62"/>
        <v>14.44</v>
      </c>
      <c r="CN90" s="173">
        <f t="shared" si="62"/>
        <v>14.44</v>
      </c>
      <c r="CO90" s="173">
        <f t="shared" si="62"/>
        <v>14.44</v>
      </c>
      <c r="CP90" s="173">
        <f t="shared" si="62"/>
        <v>14.44</v>
      </c>
      <c r="CQ90" s="173">
        <f t="shared" si="62"/>
        <v>14.44</v>
      </c>
      <c r="CR90" s="173">
        <f t="shared" si="62"/>
        <v>13.68</v>
      </c>
      <c r="CS90" s="173">
        <f t="shared" si="62"/>
        <v>13.68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1252.5398260869563</v>
      </c>
      <c r="C91" s="5"/>
      <c r="D91" s="202">
        <f>B91/Troupeau!$B$17</f>
        <v>4.1201967963386723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1.52</v>
      </c>
      <c r="CH91" s="173">
        <f t="shared" si="62"/>
        <v>3.04</v>
      </c>
      <c r="CI91" s="173">
        <f t="shared" si="62"/>
        <v>4.5599999999999996</v>
      </c>
      <c r="CJ91" s="173">
        <f t="shared" si="62"/>
        <v>4.5599999999999996</v>
      </c>
      <c r="CK91" s="173">
        <f t="shared" si="62"/>
        <v>4.5599999999999996</v>
      </c>
      <c r="CL91" s="173">
        <f t="shared" si="62"/>
        <v>4.5599999999999996</v>
      </c>
      <c r="CM91" s="173">
        <f t="shared" si="62"/>
        <v>4.5599999999999996</v>
      </c>
      <c r="CN91" s="173">
        <f t="shared" si="62"/>
        <v>4.5599999999999996</v>
      </c>
      <c r="CO91" s="173">
        <f t="shared" si="62"/>
        <v>4.5599999999999996</v>
      </c>
      <c r="CP91" s="173">
        <f t="shared" si="62"/>
        <v>4.5599999999999996</v>
      </c>
      <c r="CQ91" s="173">
        <f t="shared" si="62"/>
        <v>4.5599999999999996</v>
      </c>
      <c r="CR91" s="173">
        <f t="shared" si="62"/>
        <v>4.5599999999999996</v>
      </c>
      <c r="CS91" s="173">
        <f t="shared" si="62"/>
        <v>4.5599999999999996</v>
      </c>
      <c r="CT91" s="173">
        <f t="shared" si="62"/>
        <v>3.8</v>
      </c>
      <c r="CU91" s="173">
        <f t="shared" si="62"/>
        <v>3.8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1008</v>
      </c>
      <c r="C92" s="5"/>
      <c r="D92" s="202">
        <f>IF(B92=0,0,B92/Troupeau!$C$17)</f>
        <v>53.05263157894737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9.1199999999999992</v>
      </c>
      <c r="CE92" s="173">
        <f t="shared" si="62"/>
        <v>9.1199999999999992</v>
      </c>
      <c r="CF92" s="173">
        <f t="shared" si="62"/>
        <v>9.1199999999999992</v>
      </c>
      <c r="CG92" s="173">
        <f t="shared" si="62"/>
        <v>9.1199999999999992</v>
      </c>
      <c r="CH92" s="173">
        <f t="shared" si="62"/>
        <v>9.1199999999999992</v>
      </c>
      <c r="CI92" s="173">
        <f t="shared" si="62"/>
        <v>9.1199999999999992</v>
      </c>
      <c r="CJ92" s="173">
        <f t="shared" si="62"/>
        <v>9.1199999999999992</v>
      </c>
      <c r="CK92" s="173">
        <f t="shared" si="62"/>
        <v>9.1199999999999992</v>
      </c>
      <c r="CL92" s="173">
        <f t="shared" si="62"/>
        <v>9.1199999999999992</v>
      </c>
      <c r="CM92" s="173">
        <f t="shared" si="62"/>
        <v>9.1199999999999992</v>
      </c>
      <c r="CN92" s="173">
        <f t="shared" si="62"/>
        <v>9.1199999999999992</v>
      </c>
      <c r="CO92" s="173">
        <f t="shared" si="62"/>
        <v>9.1199999999999992</v>
      </c>
      <c r="CP92" s="173">
        <f t="shared" si="62"/>
        <v>9.1199999999999992</v>
      </c>
      <c r="CQ92" s="173">
        <f t="shared" si="62"/>
        <v>9.1199999999999992</v>
      </c>
      <c r="CR92" s="173">
        <f t="shared" si="62"/>
        <v>9.1199999999999992</v>
      </c>
      <c r="CS92" s="173">
        <f t="shared" si="62"/>
        <v>9.1199999999999992</v>
      </c>
      <c r="CT92" s="173">
        <f t="shared" si="62"/>
        <v>9.1199999999999992</v>
      </c>
      <c r="CU92" s="173">
        <f t="shared" si="62"/>
        <v>9.1199999999999992</v>
      </c>
      <c r="CV92" s="173">
        <f t="shared" si="62"/>
        <v>9.1199999999999992</v>
      </c>
      <c r="CW92" s="173">
        <f t="shared" si="62"/>
        <v>9.1199999999999992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2260.5398260869561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323.82608695652175</v>
      </c>
      <c r="BH99" s="62">
        <f t="shared" si="68"/>
        <v>323.82608695652175</v>
      </c>
      <c r="BI99" s="62">
        <f t="shared" si="68"/>
        <v>323.82608695652175</v>
      </c>
      <c r="BJ99" s="62">
        <f t="shared" si="68"/>
        <v>323.82608695652175</v>
      </c>
      <c r="BK99" s="62">
        <f t="shared" si="68"/>
        <v>323.82608695652175</v>
      </c>
      <c r="BL99" s="62">
        <f t="shared" si="68"/>
        <v>323.82608695652175</v>
      </c>
      <c r="BM99" s="62">
        <f t="shared" si="68"/>
        <v>323.82608695652175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6.4765217391304351</v>
      </c>
      <c r="BH100" s="173">
        <f t="shared" si="71"/>
        <v>6.4765217391304351</v>
      </c>
      <c r="BI100" s="173">
        <f t="shared" si="71"/>
        <v>6.4765217391304351</v>
      </c>
      <c r="BJ100" s="173">
        <f t="shared" si="71"/>
        <v>6.4765217391304351</v>
      </c>
      <c r="BK100" s="173">
        <f t="shared" si="71"/>
        <v>6.4765217391304351</v>
      </c>
      <c r="BL100" s="173">
        <f t="shared" si="71"/>
        <v>6.4765217391304351</v>
      </c>
      <c r="BM100" s="173">
        <f t="shared" si="71"/>
        <v>6.4765217391304351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5.4765217391304351</v>
      </c>
      <c r="BH101" s="173">
        <f t="shared" si="74"/>
        <v>5.4765217391304351</v>
      </c>
      <c r="BI101" s="173">
        <f t="shared" si="74"/>
        <v>5.4765217391304351</v>
      </c>
      <c r="BJ101" s="173">
        <f t="shared" si="74"/>
        <v>5.4765217391304351</v>
      </c>
      <c r="BK101" s="173">
        <f t="shared" si="74"/>
        <v>5.4765217391304351</v>
      </c>
      <c r="BL101" s="173">
        <f t="shared" si="74"/>
        <v>5.4765217391304351</v>
      </c>
      <c r="BM101" s="173">
        <f t="shared" si="74"/>
        <v>5.4765217391304351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51.583913043478262</v>
      </c>
      <c r="BF102" s="62">
        <f t="shared" si="77"/>
        <v>51.583913043478262</v>
      </c>
      <c r="BG102" s="62">
        <f t="shared" si="77"/>
        <v>51.583913043478262</v>
      </c>
      <c r="BH102" s="62">
        <f t="shared" si="77"/>
        <v>51.583913043478262</v>
      </c>
      <c r="BI102" s="62">
        <f t="shared" si="77"/>
        <v>51.583913043478262</v>
      </c>
      <c r="BJ102" s="62">
        <f t="shared" si="77"/>
        <v>51.583913043478262</v>
      </c>
      <c r="BK102" s="62">
        <f t="shared" si="77"/>
        <v>51.583913043478262</v>
      </c>
      <c r="BL102" s="62">
        <f t="shared" si="77"/>
        <v>51.583913043478262</v>
      </c>
      <c r="BM102" s="62">
        <f t="shared" si="77"/>
        <v>51.583913043478262</v>
      </c>
      <c r="BN102" s="62">
        <f t="shared" si="77"/>
        <v>51.583913043478262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0</v>
      </c>
      <c r="AZ106" s="190">
        <f>IF(AZ60&gt;0,HLOOKUP(AZ60,[1]Trav!$C$11:$O$31,$AU$105),0)</f>
        <v>0</v>
      </c>
      <c r="BA106" s="190">
        <f>IF(BA60&gt;0,HLOOKUP(BA60,[1]Trav!$C$11:$O$31,$AU$105),0)</f>
        <v>0</v>
      </c>
      <c r="BB106" s="190">
        <f>IF(BB60&gt;0,HLOOKUP(BB60,[1]Trav!$C$11:$O$31,$AU$105),0)</f>
        <v>0</v>
      </c>
      <c r="BC106" s="190">
        <f>IF(BC60&gt;0,HLOOKUP(BC60,[1]Trav!$C$11:$O$31,$AU$105),0)</f>
        <v>0</v>
      </c>
      <c r="BD106" s="190">
        <f>IF(BD60&gt;0,HLOOKUP(BD60,[1]Trav!$C$11:$O$31,$AU$105),0)</f>
        <v>0</v>
      </c>
      <c r="BE106" s="190">
        <f>IF(BE60&gt;0,HLOOKUP(BE60,[1]Trav!$C$11:$O$31,$AU$105),0)</f>
        <v>0</v>
      </c>
      <c r="BF106" s="190">
        <f>IF(BF60&gt;0,HLOOKUP(BF60,[1]Trav!$C$11:$O$31,$AU$105),0)</f>
        <v>0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0</v>
      </c>
      <c r="BO106" s="190">
        <f>IF(BO60&gt;0,HLOOKUP(BO60,[1]Trav!$C$11:$O$31,$AU$105),0)</f>
        <v>0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0</v>
      </c>
      <c r="CJ106" s="190">
        <f>IF(CJ60&gt;0,HLOOKUP(CJ60,[1]Trav!$C$11:$O$31,$CA$105),0)</f>
        <v>0</v>
      </c>
      <c r="CK106" s="190">
        <f>IF(CK60&gt;0,HLOOKUP(CK60,[1]Trav!$C$11:$O$31,$CA$105),0)</f>
        <v>0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0</v>
      </c>
      <c r="CU106" s="190">
        <f>IF(CU60&gt;0,HLOOKUP(CU60,[1]Trav!$C$11:$O$31,$CA$105),0)</f>
        <v>0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0</v>
      </c>
      <c r="AW107" s="190">
        <f>IF(AW61&gt;0,HLOOKUP(AW61,[1]Trav!$C$11:$O$31,$AU$105),0)</f>
        <v>0</v>
      </c>
      <c r="AX107" s="190">
        <f>IF(AX61&gt;0,HLOOKUP(AX61,[1]Trav!$C$11:$O$31,$AU$105),0)</f>
        <v>0</v>
      </c>
      <c r="AY107" s="190">
        <f>IF(AY61&gt;0,HLOOKUP(AY61,[1]Trav!$C$11:$O$31,$AU$105),0)</f>
        <v>0</v>
      </c>
      <c r="AZ107" s="190">
        <f>IF(AZ61&gt;0,HLOOKUP(AZ61,[1]Trav!$C$11:$O$31,$AU$105),0)</f>
        <v>0</v>
      </c>
      <c r="BA107" s="190">
        <f>IF(BA61&gt;0,HLOOKUP(BA61,[1]Trav!$C$11:$O$31,$AU$105),0)</f>
        <v>0</v>
      </c>
      <c r="BB107" s="190">
        <f>IF(BB61&gt;0,HLOOKUP(BB61,[1]Trav!$C$11:$O$31,$AU$105),0)</f>
        <v>0</v>
      </c>
      <c r="BC107" s="190">
        <f>IF(BC61&gt;0,HLOOKUP(BC61,[1]Trav!$C$11:$O$31,$AU$105),0)</f>
        <v>0</v>
      </c>
      <c r="BD107" s="190">
        <f>IF(BD61&gt;0,HLOOKUP(BD61,[1]Trav!$C$11:$O$31,$AU$105),0)</f>
        <v>0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0</v>
      </c>
      <c r="BR107" s="190">
        <f>IF(BR61&gt;0,HLOOKUP(BR61,[1]Trav!$C$11:$O$31,$AU$105),0)</f>
        <v>0</v>
      </c>
      <c r="BS107" s="190">
        <f>IF(BS61&gt;0,HLOOKUP(BS61,[1]Trav!$C$11:$O$31,$AU$105),0)</f>
        <v>0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516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9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0</v>
      </c>
      <c r="AW117" s="173">
        <f t="shared" ref="AW117:BS117" si="83">SUM(AW106:AW115)</f>
        <v>0</v>
      </c>
      <c r="AX117" s="173">
        <f t="shared" si="83"/>
        <v>0</v>
      </c>
      <c r="AY117" s="173">
        <f t="shared" si="83"/>
        <v>0</v>
      </c>
      <c r="AZ117" s="173">
        <f t="shared" si="83"/>
        <v>0</v>
      </c>
      <c r="BA117" s="173">
        <f t="shared" si="83"/>
        <v>0</v>
      </c>
      <c r="BB117" s="173">
        <f t="shared" si="83"/>
        <v>0</v>
      </c>
      <c r="BC117" s="173">
        <f t="shared" si="83"/>
        <v>0</v>
      </c>
      <c r="BD117" s="173">
        <f t="shared" si="83"/>
        <v>0</v>
      </c>
      <c r="BE117" s="173">
        <f t="shared" si="83"/>
        <v>0</v>
      </c>
      <c r="BF117" s="173">
        <f t="shared" si="83"/>
        <v>0</v>
      </c>
      <c r="BG117" s="173">
        <f t="shared" si="83"/>
        <v>0</v>
      </c>
      <c r="BH117" s="173">
        <f t="shared" si="83"/>
        <v>0</v>
      </c>
      <c r="BI117" s="173">
        <f t="shared" si="83"/>
        <v>0</v>
      </c>
      <c r="BJ117" s="173">
        <f t="shared" si="83"/>
        <v>0</v>
      </c>
      <c r="BK117" s="173">
        <f t="shared" si="83"/>
        <v>0</v>
      </c>
      <c r="BL117" s="173">
        <f t="shared" si="83"/>
        <v>0</v>
      </c>
      <c r="BM117" s="173">
        <f t="shared" si="83"/>
        <v>0</v>
      </c>
      <c r="BN117" s="173">
        <f t="shared" si="83"/>
        <v>0</v>
      </c>
      <c r="BO117" s="173">
        <f t="shared" si="83"/>
        <v>0</v>
      </c>
      <c r="BP117" s="173">
        <f t="shared" si="83"/>
        <v>0</v>
      </c>
      <c r="BQ117" s="173">
        <f t="shared" si="83"/>
        <v>0</v>
      </c>
      <c r="BR117" s="173">
        <f t="shared" si="83"/>
        <v>0</v>
      </c>
      <c r="BS117" s="173">
        <f t="shared" si="83"/>
        <v>0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0</v>
      </c>
      <c r="CE117" s="173">
        <f t="shared" si="84"/>
        <v>0</v>
      </c>
      <c r="CF117" s="173">
        <f t="shared" si="84"/>
        <v>0</v>
      </c>
      <c r="CG117" s="173">
        <f t="shared" si="84"/>
        <v>0</v>
      </c>
      <c r="CH117" s="173">
        <f t="shared" si="84"/>
        <v>0</v>
      </c>
      <c r="CI117" s="173">
        <f t="shared" si="84"/>
        <v>0</v>
      </c>
      <c r="CJ117" s="173">
        <f t="shared" si="84"/>
        <v>0</v>
      </c>
      <c r="CK117" s="173">
        <f t="shared" si="84"/>
        <v>0</v>
      </c>
      <c r="CL117" s="173">
        <f t="shared" si="84"/>
        <v>0</v>
      </c>
      <c r="CM117" s="173">
        <f t="shared" si="84"/>
        <v>0</v>
      </c>
      <c r="CN117" s="173">
        <f t="shared" si="84"/>
        <v>0</v>
      </c>
      <c r="CO117" s="173">
        <f t="shared" si="84"/>
        <v>0</v>
      </c>
      <c r="CP117" s="173">
        <f t="shared" si="84"/>
        <v>0</v>
      </c>
      <c r="CQ117" s="173">
        <f t="shared" si="84"/>
        <v>0</v>
      </c>
      <c r="CR117" s="173">
        <f t="shared" si="84"/>
        <v>0</v>
      </c>
      <c r="CS117" s="173">
        <f t="shared" si="84"/>
        <v>0</v>
      </c>
      <c r="CT117" s="173">
        <f t="shared" si="84"/>
        <v>0</v>
      </c>
      <c r="CU117" s="173">
        <f t="shared" si="84"/>
        <v>0</v>
      </c>
      <c r="CV117" s="173">
        <f t="shared" si="84"/>
        <v>0</v>
      </c>
      <c r="CW117" s="173">
        <f t="shared" si="84"/>
        <v>0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2643.8898260869564</v>
      </c>
      <c r="D118" s="202">
        <f>B118/Troupeau!$B$17</f>
        <v>8.6970060068649886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1098</v>
      </c>
      <c r="D119" s="202">
        <f>IF(B119=0,0,B119/Troupeau!$C$17)</f>
        <v>57.789473684210527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3741.8898260869564</v>
      </c>
    </row>
    <row r="123" spans="1:132" x14ac:dyDescent="0.25">
      <c r="A123" s="2" t="s">
        <v>856</v>
      </c>
      <c r="B123" s="30">
        <f>B108</f>
        <v>516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9</v>
      </c>
    </row>
    <row r="128" spans="1:132" x14ac:dyDescent="0.25">
      <c r="A128" s="2" t="s">
        <v>873</v>
      </c>
      <c r="B128" s="201">
        <f>SUM(B122:B126)</f>
        <v>4866.8898260869564</v>
      </c>
    </row>
    <row r="129" spans="1:2" x14ac:dyDescent="0.25">
      <c r="A129" s="2" t="s">
        <v>874</v>
      </c>
      <c r="B129" s="30">
        <f>IF(Scénario!K129=1,Travail!F77+Travail!F86,F86)</f>
        <v>84</v>
      </c>
    </row>
    <row r="130" spans="1:2" x14ac:dyDescent="0.25">
      <c r="A130" s="2" t="s">
        <v>875</v>
      </c>
      <c r="B130" s="201">
        <f>ROUND((B128-B129)/(Scénario!K4+Scénario!K6),0)</f>
        <v>3189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7" zoomScale="90" zoomScaleNormal="90" workbookViewId="0">
      <selection activeCell="R35" sqref="R3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28</v>
      </c>
      <c r="AC7" s="30" t="str">
        <f>LEFT(Alim_Surf!B35,10)</f>
        <v>landes lit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1.94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SUM(Alim_Surf!E34:E43)-Alim_Surf!E35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35.659999999999997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7380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35.659999999999997</v>
      </c>
      <c r="AA39" s="14" t="s">
        <v>979</v>
      </c>
      <c r="AB39" s="173">
        <f>IF(Z39&gt;50,25,IF(Z39&gt;25,Z39-25,0))</f>
        <v>10.659999999999997</v>
      </c>
      <c r="AC39" s="173">
        <f>AC40+0.66*AC36</f>
        <v>240.28</v>
      </c>
      <c r="AD39" s="173">
        <f t="shared" ref="AD39:AD40" si="21">AB39*AC39</f>
        <v>2561.3847999999994</v>
      </c>
      <c r="AE39" s="282">
        <f>IF($AJ$40=0,AB39*$AC$40,AD39*$AJ$40/100)</f>
        <v>2305.2463199999997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1439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10761.3848</v>
      </c>
      <c r="AE41" s="283">
        <f>ROUND(SUM(AE38:AE40)*T25,0)</f>
        <v>9685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35.659999999999997</v>
      </c>
      <c r="C42" s="215">
        <f>[1]Eco!$B$24</f>
        <v>97</v>
      </c>
      <c r="J42" s="173">
        <f>B42*C42</f>
        <v>3459.0199999999995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35.659999999999997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1747.34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35.659999999999997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2389.2199999999998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9685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35.659999999999997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89738.78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120.24254999999999</v>
      </c>
      <c r="C118" s="190">
        <f>IF(Scénario!$K$12="BV",[1]Eco!$B$78,IF(Scénario!$K$12="BL",[1]Eco!$B$77,[1]Eco!$B$76))</f>
        <v>223</v>
      </c>
      <c r="J118" s="173">
        <f>B118*C118</f>
        <v>26814.088649999998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72.517499999999998</v>
      </c>
      <c r="C119" s="190">
        <f>[1]Eco!$B$79</f>
        <v>80</v>
      </c>
      <c r="J119" s="173">
        <f>B119*C119</f>
        <v>5801.4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landes lit</v>
      </c>
      <c r="B123" s="173">
        <f>Alim_Surf!D35</f>
        <v>28</v>
      </c>
      <c r="C123" s="173">
        <f>Alim_Surf!E35</f>
        <v>11.1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27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0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0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27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1353.51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0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0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1809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65351.998650000001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27</v>
      </c>
      <c r="X153" t="s">
        <v>52</v>
      </c>
      <c r="Y153" s="173">
        <f>W153-Scénario!K28</f>
        <v>3.5</v>
      </c>
      <c r="Z153" s="173">
        <f>Y153-Y156</f>
        <v>3.15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27</v>
      </c>
      <c r="X154" t="s">
        <v>52</v>
      </c>
      <c r="Y154" s="173">
        <f>W154-Scénario!K29</f>
        <v>11</v>
      </c>
      <c r="Z154" s="173">
        <f>Y154</f>
        <v>11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0.35</v>
      </c>
      <c r="Z156" s="173">
        <f t="shared" si="68"/>
        <v>0.35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3.15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114.03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11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330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0.35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54.39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0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0</v>
      </c>
      <c r="S165" s="173">
        <f>Alim_Surf!R8</f>
        <v>0</v>
      </c>
      <c r="T165" s="173">
        <f>VLOOKUP(R165,[1]MEP!$A$4:$M$300,13)</f>
        <v>0</v>
      </c>
      <c r="U165" s="173">
        <f t="shared" ref="U165:U207" si="72">IF($T165&gt;0,$S165,0)</f>
        <v>0</v>
      </c>
      <c r="V165" s="173">
        <f t="shared" ref="V165:V207" si="73">IF($T165&gt;1,$S165,0)</f>
        <v>0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0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0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0</v>
      </c>
      <c r="S166" s="173">
        <f>Alim_Surf!R9</f>
        <v>0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93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988.59</v>
      </c>
      <c r="K167" s="173"/>
      <c r="L167" s="173"/>
      <c r="M167" s="173"/>
      <c r="N167" s="173"/>
      <c r="Q167">
        <v>4</v>
      </c>
      <c r="R167" s="173">
        <f>Alim_Surf!Q10</f>
        <v>15</v>
      </c>
      <c r="S167" s="173">
        <f>Alim_Surf!R10</f>
        <v>5</v>
      </c>
      <c r="T167" s="173">
        <f>VLOOKUP(R167,[1]MEP!$A$4:$M$300,13)</f>
        <v>2</v>
      </c>
      <c r="U167" s="173">
        <f t="shared" si="72"/>
        <v>5</v>
      </c>
      <c r="V167" s="173">
        <f t="shared" si="73"/>
        <v>5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0</v>
      </c>
      <c r="AJ167" s="173">
        <f t="shared" si="82"/>
        <v>5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294</v>
      </c>
      <c r="S168" s="173">
        <f>Alim_Surf!R11</f>
        <v>12.7</v>
      </c>
      <c r="T168" s="173">
        <f>VLOOKUP(R168,[1]MEP!$A$4:$M$300,13)</f>
        <v>2</v>
      </c>
      <c r="U168" s="173">
        <f t="shared" si="72"/>
        <v>12.7</v>
      </c>
      <c r="V168" s="173">
        <f t="shared" si="73"/>
        <v>12.7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12.7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12.7</v>
      </c>
      <c r="AN168" s="32" t="s">
        <v>662</v>
      </c>
      <c r="AO168" s="173">
        <f>SUM(AD186:AD205)</f>
        <v>9.3000000000000007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296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0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31539.809999999998</v>
      </c>
      <c r="K170" s="62"/>
      <c r="L170" s="62"/>
      <c r="M170" s="62"/>
      <c r="N170" s="62"/>
      <c r="Q170">
        <v>7</v>
      </c>
      <c r="R170" s="173">
        <f>Alim_Surf!Q13</f>
        <v>253</v>
      </c>
      <c r="S170" s="173">
        <f>Alim_Surf!R13</f>
        <v>0</v>
      </c>
      <c r="T170" s="173">
        <f>VLOOKUP(R170,[1]MEP!$A$4:$M$300,13)</f>
        <v>2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-7153.0286500000002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-4769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-18553.02865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-12369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15</v>
      </c>
      <c r="S186" s="173">
        <f>Alim_Surf!R29</f>
        <v>4.3</v>
      </c>
      <c r="T186" s="173">
        <f>VLOOKUP(R186,[1]MEP!$A$4:$M$300,13)</f>
        <v>2</v>
      </c>
      <c r="U186" s="173">
        <f t="shared" si="72"/>
        <v>4.3</v>
      </c>
      <c r="V186" s="173">
        <f t="shared" si="73"/>
        <v>4.3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0</v>
      </c>
      <c r="AI186" s="173">
        <f t="shared" si="81"/>
        <v>0</v>
      </c>
      <c r="AJ186" s="173">
        <f t="shared" si="82"/>
        <v>4.3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294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5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27</v>
      </c>
      <c r="V228" s="62">
        <f t="shared" ref="V228:W228" si="84">SUM(V164:V227)</f>
        <v>27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</v>
      </c>
      <c r="AI228" s="62">
        <f t="shared" si="86"/>
        <v>0</v>
      </c>
      <c r="AJ228" s="62">
        <f t="shared" si="86"/>
        <v>27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2</v>
      </c>
      <c r="X245" s="173">
        <f>ROUND((([1]Protect!$B$5/[1]Protect!$B$11)+[1]Protect!$B$8)*T245,0)</f>
        <v>1809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1809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Z1_OLBV_T3PT_Ms5</v>
      </c>
      <c r="D1" s="275" t="str">
        <f>CONCATENATE(C1,"_corr")</f>
        <v>Z1_OLBV_T3PT_Ms5_corr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5</v>
      </c>
      <c r="D51" s="177">
        <f t="shared" si="0"/>
        <v>5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0</v>
      </c>
      <c r="D73" s="258">
        <f t="shared" si="3"/>
        <v>0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</v>
      </c>
      <c r="D74" s="258">
        <f t="shared" si="3"/>
        <v>0.96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28</v>
      </c>
      <c r="D75" s="258">
        <f t="shared" si="3"/>
        <v>26.882999999999999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0</v>
      </c>
      <c r="D77" s="258">
        <f t="shared" si="3"/>
        <v>0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9.3000000000000007</v>
      </c>
      <c r="D79" s="258">
        <f t="shared" si="3"/>
        <v>8.9290000000000003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27</v>
      </c>
      <c r="D85" s="261">
        <f>ROUND(C85*$D$82/$C$82,3)</f>
        <v>25.922999999999998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27</v>
      </c>
      <c r="D86" s="261">
        <f t="shared" ref="D86:D97" si="14">ROUND(C86*$D$82/$C$82,3)</f>
        <v>25.922999999999998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2.7</v>
      </c>
      <c r="D88" s="261">
        <f t="shared" si="14"/>
        <v>2.5920000000000001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11.1</v>
      </c>
      <c r="D89" s="261">
        <f t="shared" si="14"/>
        <v>10.657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0</v>
      </c>
      <c r="D98" s="173">
        <f>C98</f>
        <v>0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3</v>
      </c>
      <c r="AZ98" s="173">
        <f>IF(CdTrp1!F52=1,3,IF(CdTrp1!F52=0.5,2,IF(CdTrp1!F52=0,1,0)))</f>
        <v>3</v>
      </c>
      <c r="BA98" s="173">
        <f>IF(CdTrp1!G52=1,3,IF(CdTrp1!G52=0.5,2,IF(CdTrp1!G52=0,1,0)))</f>
        <v>3</v>
      </c>
      <c r="BB98" s="173">
        <f>IF(CdTrp1!H52=1,3,IF(CdTrp1!H52=0.5,2,IF(CdTrp1!H52=0,1,0)))</f>
        <v>3</v>
      </c>
      <c r="BC98" s="173">
        <f>IF(CdTrp1!I52=1,3,IF(CdTrp1!I52=0.5,2,IF(CdTrp1!I52=0,1,0)))</f>
        <v>3</v>
      </c>
      <c r="BD98" s="173">
        <f>IF(CdTrp1!J52=1,3,IF(CdTrp1!J52=0.5,2,IF(CdTrp1!J52=0,1,0)))</f>
        <v>3</v>
      </c>
      <c r="BE98" s="173">
        <f>IF(CdTrp1!K52=1,3,IF(CdTrp1!K52=0.5,2,IF(CdTrp1!K52=0,1,0)))</f>
        <v>3</v>
      </c>
      <c r="BF98" s="173">
        <f>IF(CdTrp1!L52=1,3,IF(CdTrp1!L52=0.5,2,IF(CdTrp1!L52=0,1,0)))</f>
        <v>3</v>
      </c>
      <c r="BG98" s="173">
        <f>IF(CdTrp1!M52=1,3,IF(CdTrp1!M52=0.5,2,IF(CdTrp1!M52=0,1,0)))</f>
        <v>3</v>
      </c>
      <c r="BH98" s="173">
        <f>IF(CdTrp1!N52=1,3,IF(CdTrp1!N52=0.5,2,IF(CdTrp1!N52=0,1,0)))</f>
        <v>3</v>
      </c>
      <c r="BI98" s="173">
        <f>IF(CdTrp1!O52=1,3,IF(CdTrp1!O52=0.5,2,IF(CdTrp1!O52=0,1,0)))</f>
        <v>3</v>
      </c>
      <c r="BJ98" s="173">
        <f>IF(CdTrp1!P52=1,3,IF(CdTrp1!P52=0.5,2,IF(CdTrp1!P52=0,1,0)))</f>
        <v>3</v>
      </c>
      <c r="BK98" s="173">
        <f>IF(CdTrp1!Q52=1,3,IF(CdTrp1!Q52=0.5,2,IF(CdTrp1!Q52=0,1,0)))</f>
        <v>3</v>
      </c>
      <c r="BL98" s="173">
        <f>IF(CdTrp1!R52=1,3,IF(CdTrp1!R52=0.5,2,IF(CdTrp1!R52=0,1,0)))</f>
        <v>3</v>
      </c>
      <c r="BM98" s="173">
        <f>IF(CdTrp1!S52=1,3,IF(CdTrp1!S52=0.5,2,IF(CdTrp1!S52=0,1,0)))</f>
        <v>3</v>
      </c>
      <c r="BN98" s="173">
        <f>IF(CdTrp1!T52=1,3,IF(CdTrp1!T52=0.5,2,IF(CdTrp1!T52=0,1,0)))</f>
        <v>3</v>
      </c>
      <c r="BO98" s="173">
        <f>IF(CdTrp1!U52=1,3,IF(CdTrp1!U52=0.5,2,IF(CdTrp1!U52=0,1,0)))</f>
        <v>3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3</v>
      </c>
      <c r="CI98" s="173">
        <f>IF(CdTrp2!I52=1,3,IF(CdTrp2!I52=0.5,2,IF(CdTrp2!I52=0,1,0)))</f>
        <v>3</v>
      </c>
      <c r="CJ98" s="173">
        <f>IF(CdTrp2!J52=1,3,IF(CdTrp2!J52=0.5,2,IF(CdTrp2!J52=0,1,0)))</f>
        <v>3</v>
      </c>
      <c r="CK98" s="173">
        <f>IF(CdTrp2!K52=1,3,IF(CdTrp2!K52=0.5,2,IF(CdTrp2!K52=0,1,0)))</f>
        <v>3</v>
      </c>
      <c r="CL98" s="173">
        <f>IF(CdTrp2!L52=1,3,IF(CdTrp2!L52=0.5,2,IF(CdTrp2!L52=0,1,0)))</f>
        <v>3</v>
      </c>
      <c r="CM98" s="173">
        <f>IF(CdTrp2!M52=1,3,IF(CdTrp2!M52=0.5,2,IF(CdTrp2!M52=0,1,0)))</f>
        <v>3</v>
      </c>
      <c r="CN98" s="173">
        <f>IF(CdTrp2!N52=1,3,IF(CdTrp2!N52=0.5,2,IF(CdTrp2!N52=0,1,0)))</f>
        <v>3</v>
      </c>
      <c r="CO98" s="173">
        <f>IF(CdTrp2!O52=1,3,IF(CdTrp2!O52=0.5,2,IF(CdTrp2!O52=0,1,0)))</f>
        <v>3</v>
      </c>
      <c r="CP98" s="173">
        <f>IF(CdTrp2!P52=1,3,IF(CdTrp2!P52=0.5,2,IF(CdTrp2!P52=0,1,0)))</f>
        <v>3</v>
      </c>
      <c r="CQ98" s="173">
        <f>IF(CdTrp2!Q52=1,3,IF(CdTrp2!Q52=0.5,2,IF(CdTrp2!Q52=0,1,0)))</f>
        <v>3</v>
      </c>
      <c r="CR98" s="173">
        <f>IF(CdTrp2!R52=1,3,IF(CdTrp2!R52=0.5,2,IF(CdTrp2!R52=0,1,0)))</f>
        <v>3</v>
      </c>
      <c r="CS98" s="173">
        <f>IF(CdTrp2!S52=1,3,IF(CdTrp2!S52=0.5,2,IF(CdTrp2!S52=0,1,0)))</f>
        <v>3</v>
      </c>
      <c r="CT98" s="173">
        <f>IF(CdTrp2!T52=1,3,IF(CdTrp2!T52=0.5,2,IF(CdTrp2!T52=0,1,0)))</f>
        <v>3</v>
      </c>
      <c r="CU98" s="173">
        <f>IF(CdTrp2!U52=1,3,IF(CdTrp2!U52=0.5,2,IF(CdTrp2!U52=0,1,0)))</f>
        <v>3</v>
      </c>
      <c r="CV98" s="173">
        <f>IF(CdTrp2!V52=1,3,IF(CdTrp2!V52=0.5,2,IF(CdTrp2!V52=0,1,0)))</f>
        <v>3</v>
      </c>
      <c r="CW98" s="173">
        <f>IF(CdTrp2!W52=1,3,IF(CdTrp2!W52=0.5,2,IF(CdTrp2!W52=0,1,0)))</f>
        <v>3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0</v>
      </c>
      <c r="D99" s="173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3</v>
      </c>
      <c r="AW99" s="173">
        <f>IF(CdTrp1!C53=1,3,IF(CdTrp1!C53=0.5,2,IF(CdTrp1!C53=0,1,0)))</f>
        <v>3</v>
      </c>
      <c r="AX99" s="173">
        <f>IF(CdTrp1!D53=1,3,IF(CdTrp1!D53=0.5,2,IF(CdTrp1!D53=0,1,0)))</f>
        <v>3</v>
      </c>
      <c r="AY99" s="173">
        <f>IF(CdTrp1!E53=1,3,IF(CdTrp1!E53=0.5,2,IF(CdTrp1!E53=0,1,0)))</f>
        <v>3</v>
      </c>
      <c r="AZ99" s="173">
        <f>IF(CdTrp1!F53=1,3,IF(CdTrp1!F53=0.5,2,IF(CdTrp1!F53=0,1,0)))</f>
        <v>3</v>
      </c>
      <c r="BA99" s="173">
        <f>IF(CdTrp1!G53=1,3,IF(CdTrp1!G53=0.5,2,IF(CdTrp1!G53=0,1,0)))</f>
        <v>3</v>
      </c>
      <c r="BB99" s="173">
        <f>IF(CdTrp1!H53=1,3,IF(CdTrp1!H53=0.5,2,IF(CdTrp1!H53=0,1,0)))</f>
        <v>3</v>
      </c>
      <c r="BC99" s="173">
        <f>IF(CdTrp1!I53=1,3,IF(CdTrp1!I53=0.5,2,IF(CdTrp1!I53=0,1,0)))</f>
        <v>3</v>
      </c>
      <c r="BD99" s="173">
        <f>IF(CdTrp1!J53=1,3,IF(CdTrp1!J53=0.5,2,IF(CdTrp1!J53=0,1,0)))</f>
        <v>3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3</v>
      </c>
      <c r="BP99" s="173">
        <f>IF(CdTrp1!V53=1,3,IF(CdTrp1!V53=0.5,2,IF(CdTrp1!V53=0,1,0)))</f>
        <v>3</v>
      </c>
      <c r="BQ99" s="173">
        <f>IF(CdTrp1!W53=1,3,IF(CdTrp1!W53=0.5,2,IF(CdTrp1!W53=0,1,0)))</f>
        <v>3</v>
      </c>
      <c r="BR99" s="173">
        <f>IF(CdTrp1!X53=1,3,IF(CdTrp1!X53=0.5,2,IF(CdTrp1!X53=0,1,0)))</f>
        <v>3</v>
      </c>
      <c r="BS99" s="173">
        <f>IF(CdTrp1!Y53=1,3,IF(CdTrp1!Y53=0.5,2,IF(CdTrp1!Y53=0,1,0)))</f>
        <v>3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3</v>
      </c>
      <c r="BF100" s="173">
        <f>IF(CdTrp1!L54=1,3,IF(CdTrp1!L54=0.5,2,IF(CdTrp1!L54=0,1,0)))</f>
        <v>3</v>
      </c>
      <c r="BG100" s="173">
        <f>IF(CdTrp1!M54=1,3,IF(CdTrp1!M54=0.5,2,IF(CdTrp1!M54=0,1,0)))</f>
        <v>3</v>
      </c>
      <c r="BH100" s="173">
        <f>IF(CdTrp1!N54=1,3,IF(CdTrp1!N54=0.5,2,IF(CdTrp1!N54=0,1,0)))</f>
        <v>3</v>
      </c>
      <c r="BI100" s="173">
        <f>IF(CdTrp1!O54=1,3,IF(CdTrp1!O54=0.5,2,IF(CdTrp1!O54=0,1,0)))</f>
        <v>3</v>
      </c>
      <c r="BJ100" s="173">
        <f>IF(CdTrp1!P54=1,3,IF(CdTrp1!P54=0.5,2,IF(CdTrp1!P54=0,1,0)))</f>
        <v>3</v>
      </c>
      <c r="BK100" s="173">
        <f>IF(CdTrp1!Q54=1,3,IF(CdTrp1!Q54=0.5,2,IF(CdTrp1!Q54=0,1,0)))</f>
        <v>3</v>
      </c>
      <c r="BL100" s="173">
        <f>IF(CdTrp1!R54=1,3,IF(CdTrp1!R54=0.5,2,IF(CdTrp1!R54=0,1,0)))</f>
        <v>3</v>
      </c>
      <c r="BM100" s="173">
        <f>IF(CdTrp1!S54=1,3,IF(CdTrp1!S54=0.5,2,IF(CdTrp1!S54=0,1,0)))</f>
        <v>3</v>
      </c>
      <c r="BN100" s="173">
        <f>IF(CdTrp1!T54=1,3,IF(CdTrp1!T54=0.5,2,IF(CdTrp1!T54=0,1,0)))</f>
        <v>3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3</v>
      </c>
      <c r="CE100" s="173">
        <f>IF(CdTrp2!E54=1,3,IF(CdTrp2!E54=0.5,2,IF(CdTrp2!E54=0,1,0)))</f>
        <v>3</v>
      </c>
      <c r="CF100" s="173">
        <f>IF(CdTrp2!F54=1,3,IF(CdTrp2!F54=0.5,2,IF(CdTrp2!F54=0,1,0)))</f>
        <v>3</v>
      </c>
      <c r="CG100" s="173">
        <f>IF(CdTrp2!G54=1,3,IF(CdTrp2!G54=0.5,2,IF(CdTrp2!G54=0,1,0)))</f>
        <v>3</v>
      </c>
      <c r="CH100" s="173">
        <f>IF(CdTrp2!H54=1,3,IF(CdTrp2!H54=0.5,2,IF(CdTrp2!H54=0,1,0)))</f>
        <v>3</v>
      </c>
      <c r="CI100" s="173">
        <f>IF(CdTrp2!I54=1,3,IF(CdTrp2!I54=0.5,2,IF(CdTrp2!I54=0,1,0)))</f>
        <v>3</v>
      </c>
      <c r="CJ100" s="173">
        <f>IF(CdTrp2!J54=1,3,IF(CdTrp2!J54=0.5,2,IF(CdTrp2!J54=0,1,0)))</f>
        <v>3</v>
      </c>
      <c r="CK100" s="173">
        <f>IF(CdTrp2!K54=1,3,IF(CdTrp2!K54=0.5,2,IF(CdTrp2!K54=0,1,0)))</f>
        <v>3</v>
      </c>
      <c r="CL100" s="173">
        <f>IF(CdTrp2!L54=1,3,IF(CdTrp2!L54=0.5,2,IF(CdTrp2!L54=0,1,0)))</f>
        <v>3</v>
      </c>
      <c r="CM100" s="173">
        <f>IF(CdTrp2!M54=1,3,IF(CdTrp2!M54=0.5,2,IF(CdTrp2!M54=0,1,0)))</f>
        <v>3</v>
      </c>
      <c r="CN100" s="173">
        <f>IF(CdTrp2!N54=1,3,IF(CdTrp2!N54=0.5,2,IF(CdTrp2!N54=0,1,0)))</f>
        <v>3</v>
      </c>
      <c r="CO100" s="173">
        <f>IF(CdTrp2!O54=1,3,IF(CdTrp2!O54=0.5,2,IF(CdTrp2!O54=0,1,0)))</f>
        <v>3</v>
      </c>
      <c r="CP100" s="173">
        <f>IF(CdTrp2!P54=1,3,IF(CdTrp2!P54=0.5,2,IF(CdTrp2!P54=0,1,0)))</f>
        <v>3</v>
      </c>
      <c r="CQ100" s="173">
        <f>IF(CdTrp2!Q54=1,3,IF(CdTrp2!Q54=0.5,2,IF(CdTrp2!Q54=0,1,0)))</f>
        <v>3</v>
      </c>
      <c r="CR100" s="173">
        <f>IF(CdTrp2!R54=1,3,IF(CdTrp2!R54=0.5,2,IF(CdTrp2!R54=0,1,0)))</f>
        <v>3</v>
      </c>
      <c r="CS100" s="173">
        <f>IF(CdTrp2!S54=1,3,IF(CdTrp2!S54=0.5,2,IF(CdTrp2!S54=0,1,0)))</f>
        <v>3</v>
      </c>
      <c r="CT100" s="173">
        <f>IF(CdTrp2!T54=1,3,IF(CdTrp2!T54=0.5,2,IF(CdTrp2!T54=0,1,0)))</f>
        <v>3</v>
      </c>
      <c r="CU100" s="173">
        <f>IF(CdTrp2!U54=1,3,IF(CdTrp2!U54=0.5,2,IF(CdTrp2!U54=0,1,0)))</f>
        <v>3</v>
      </c>
      <c r="CV100" s="173">
        <f>IF(CdTrp2!V54=1,3,IF(CdTrp2!V54=0.5,2,IF(CdTrp2!V54=0,1,0)))</f>
        <v>3</v>
      </c>
      <c r="CW100" s="173">
        <f>IF(CdTrp2!W54=1,3,IF(CdTrp2!W54=0.5,2,IF(CdTrp2!W54=0,1,0)))</f>
        <v>3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0</v>
      </c>
      <c r="D101" s="173">
        <f t="shared" si="25"/>
        <v>0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0</v>
      </c>
      <c r="D102" s="173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0</v>
      </c>
      <c r="D103" s="173">
        <f t="shared" si="25"/>
        <v>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0</v>
      </c>
      <c r="D105" s="173">
        <f t="shared" si="25"/>
        <v>0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0</v>
      </c>
      <c r="D106" s="173">
        <f t="shared" si="25"/>
        <v>0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0</v>
      </c>
      <c r="D107" s="173">
        <f t="shared" si="25"/>
        <v>0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0</v>
      </c>
      <c r="D109" s="173">
        <f t="shared" si="25"/>
        <v>0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0</v>
      </c>
      <c r="AZ109" s="173">
        <f>IF(CdTrp1!F76=1,1,IF(CdTrp1!F76=2,2,IF(CdTrp1!F76=3,2,IF(CdTrp1!F76=4,4,0))))</f>
        <v>0</v>
      </c>
      <c r="BA109" s="173">
        <f>IF(CdTrp1!G76=1,1,IF(CdTrp1!G76=2,2,IF(CdTrp1!G76=3,2,IF(CdTrp1!G76=4,4,0))))</f>
        <v>0</v>
      </c>
      <c r="BB109" s="173">
        <f>IF(CdTrp1!H76=1,1,IF(CdTrp1!H76=2,2,IF(CdTrp1!H76=3,2,IF(CdTrp1!H76=4,4,0))))</f>
        <v>0</v>
      </c>
      <c r="BC109" s="173">
        <f>IF(CdTrp1!I76=1,1,IF(CdTrp1!I76=2,2,IF(CdTrp1!I76=3,2,IF(CdTrp1!I76=4,4,0))))</f>
        <v>0</v>
      </c>
      <c r="BD109" s="173">
        <f>IF(CdTrp1!J76=1,1,IF(CdTrp1!J76=2,2,IF(CdTrp1!J76=3,2,IF(CdTrp1!J76=4,4,0))))</f>
        <v>0</v>
      </c>
      <c r="BE109" s="173">
        <f>IF(CdTrp1!K76=1,1,IF(CdTrp1!K76=2,2,IF(CdTrp1!K76=3,2,IF(CdTrp1!K76=4,4,0))))</f>
        <v>0</v>
      </c>
      <c r="BF109" s="173">
        <f>IF(CdTrp1!L76=1,1,IF(CdTrp1!L76=2,2,IF(CdTrp1!L76=3,2,IF(CdTrp1!L76=4,4,0))))</f>
        <v>0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0</v>
      </c>
      <c r="BO109" s="173">
        <f>IF(CdTrp1!U76=1,1,IF(CdTrp1!U76=2,2,IF(CdTrp1!U76=3,2,IF(CdTrp1!U76=4,4,0))))</f>
        <v>0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0</v>
      </c>
      <c r="CI109" s="173">
        <f>IF(CdTrp2!I76=1,1,IF(CdTrp2!I76=2,2,IF(CdTrp2!I76=3,2,IF(CdTrp2!I76=4,4,0))))</f>
        <v>0</v>
      </c>
      <c r="CJ109" s="173">
        <f>IF(CdTrp2!J76=1,1,IF(CdTrp2!J76=2,2,IF(CdTrp2!J76=3,2,IF(CdTrp2!J76=4,4,0))))</f>
        <v>0</v>
      </c>
      <c r="CK109" s="173">
        <f>IF(CdTrp2!K76=1,1,IF(CdTrp2!K76=2,2,IF(CdTrp2!K76=3,2,IF(CdTrp2!K76=4,4,0))))</f>
        <v>0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0</v>
      </c>
      <c r="CU109" s="173">
        <f>IF(CdTrp2!U76=1,1,IF(CdTrp2!U76=2,2,IF(CdTrp2!U76=3,2,IF(CdTrp2!U76=4,4,0))))</f>
        <v>0</v>
      </c>
      <c r="CV109" s="173">
        <f>IF(CdTrp2!V76=1,1,IF(CdTrp2!V76=2,2,IF(CdTrp2!V76=3,2,IF(CdTrp2!V76=4,4,0))))</f>
        <v>0</v>
      </c>
      <c r="CW109" s="173">
        <f>IF(CdTrp2!W76=1,1,IF(CdTrp2!W76=2,2,IF(CdTrp2!W76=3,2,IF(CdTrp2!W76=4,4,0))))</f>
        <v>0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0</v>
      </c>
      <c r="D110" s="173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0</v>
      </c>
      <c r="AW110" s="173">
        <f>IF(CdTrp1!C77=1,1,IF(CdTrp1!C77=2,2,IF(CdTrp1!C77=3,2,IF(CdTrp1!C77=4,4,0))))</f>
        <v>0</v>
      </c>
      <c r="AX110" s="173">
        <f>IF(CdTrp1!D77=1,1,IF(CdTrp1!D77=2,2,IF(CdTrp1!D77=3,2,IF(CdTrp1!D77=4,4,0))))</f>
        <v>0</v>
      </c>
      <c r="AY110" s="173">
        <f>IF(CdTrp1!E77=1,1,IF(CdTrp1!E77=2,2,IF(CdTrp1!E77=3,2,IF(CdTrp1!E77=4,4,0))))</f>
        <v>0</v>
      </c>
      <c r="AZ110" s="173">
        <f>IF(CdTrp1!F77=1,1,IF(CdTrp1!F77=2,2,IF(CdTrp1!F77=3,2,IF(CdTrp1!F77=4,4,0))))</f>
        <v>0</v>
      </c>
      <c r="BA110" s="173">
        <f>IF(CdTrp1!G77=1,1,IF(CdTrp1!G77=2,2,IF(CdTrp1!G77=3,2,IF(CdTrp1!G77=4,4,0))))</f>
        <v>0</v>
      </c>
      <c r="BB110" s="173">
        <f>IF(CdTrp1!H77=1,1,IF(CdTrp1!H77=2,2,IF(CdTrp1!H77=3,2,IF(CdTrp1!H77=4,4,0))))</f>
        <v>0</v>
      </c>
      <c r="BC110" s="173">
        <f>IF(CdTrp1!I77=1,1,IF(CdTrp1!I77=2,2,IF(CdTrp1!I77=3,2,IF(CdTrp1!I77=4,4,0))))</f>
        <v>0</v>
      </c>
      <c r="BD110" s="173">
        <f>IF(CdTrp1!J77=1,1,IF(CdTrp1!J77=2,2,IF(CdTrp1!J77=3,2,IF(CdTrp1!J77=4,4,0))))</f>
        <v>0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0</v>
      </c>
      <c r="BP110" s="173">
        <f>IF(CdTrp1!V77=1,1,IF(CdTrp1!V77=2,2,IF(CdTrp1!V77=3,2,IF(CdTrp1!V77=4,4,0))))</f>
        <v>0</v>
      </c>
      <c r="BQ110" s="173">
        <f>IF(CdTrp1!W77=1,1,IF(CdTrp1!W77=2,2,IF(CdTrp1!W77=3,2,IF(CdTrp1!W77=4,4,0))))</f>
        <v>0</v>
      </c>
      <c r="BR110" s="173">
        <f>IF(CdTrp1!X77=1,1,IF(CdTrp1!X77=2,2,IF(CdTrp1!X77=3,2,IF(CdTrp1!X77=4,4,0))))</f>
        <v>0</v>
      </c>
      <c r="BS110" s="173">
        <f>IF(CdTrp1!Y77=1,1,IF(CdTrp1!Y77=2,2,IF(CdTrp1!Y77=3,2,IF(CdTrp1!Y77=4,4,0))))</f>
        <v>0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0</v>
      </c>
      <c r="D111" s="173">
        <f t="shared" si="25"/>
        <v>0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0</v>
      </c>
      <c r="CE111" s="173">
        <f>IF(CdTrp2!E78=1,1,IF(CdTrp2!E78=2,2,IF(CdTrp2!E78=3,2,IF(CdTrp2!E78=4,4,0))))</f>
        <v>0</v>
      </c>
      <c r="CF111" s="173">
        <f>IF(CdTrp2!F78=1,1,IF(CdTrp2!F78=2,2,IF(CdTrp2!F78=3,2,IF(CdTrp2!F78=4,4,0))))</f>
        <v>0</v>
      </c>
      <c r="CG111" s="173">
        <f>IF(CdTrp2!G78=1,1,IF(CdTrp2!G78=2,2,IF(CdTrp2!G78=3,2,IF(CdTrp2!G78=4,4,0))))</f>
        <v>0</v>
      </c>
      <c r="CH111" s="173">
        <f>IF(CdTrp2!H78=1,1,IF(CdTrp2!H78=2,2,IF(CdTrp2!H78=3,2,IF(CdTrp2!H78=4,4,0))))</f>
        <v>0</v>
      </c>
      <c r="CI111" s="173">
        <f>IF(CdTrp2!I78=1,1,IF(CdTrp2!I78=2,2,IF(CdTrp2!I78=3,2,IF(CdTrp2!I78=4,4,0))))</f>
        <v>0</v>
      </c>
      <c r="CJ111" s="173">
        <f>IF(CdTrp2!J78=1,1,IF(CdTrp2!J78=2,2,IF(CdTrp2!J78=3,2,IF(CdTrp2!J78=4,4,0))))</f>
        <v>0</v>
      </c>
      <c r="CK111" s="173">
        <f>IF(CdTrp2!K78=1,1,IF(CdTrp2!K78=2,2,IF(CdTrp2!K78=3,2,IF(CdTrp2!K78=4,4,0))))</f>
        <v>0</v>
      </c>
      <c r="CL111" s="173">
        <f>IF(CdTrp2!L78=1,1,IF(CdTrp2!L78=2,2,IF(CdTrp2!L78=3,2,IF(CdTrp2!L78=4,4,0))))</f>
        <v>0</v>
      </c>
      <c r="CM111" s="173">
        <f>IF(CdTrp2!M78=1,1,IF(CdTrp2!M78=2,2,IF(CdTrp2!M78=3,2,IF(CdTrp2!M78=4,4,0))))</f>
        <v>0</v>
      </c>
      <c r="CN111" s="173">
        <f>IF(CdTrp2!N78=1,1,IF(CdTrp2!N78=2,2,IF(CdTrp2!N78=3,2,IF(CdTrp2!N78=4,4,0))))</f>
        <v>0</v>
      </c>
      <c r="CO111" s="173">
        <f>IF(CdTrp2!O78=1,1,IF(CdTrp2!O78=2,2,IF(CdTrp2!O78=3,2,IF(CdTrp2!O78=4,4,0))))</f>
        <v>0</v>
      </c>
      <c r="CP111" s="173">
        <f>IF(CdTrp2!P78=1,1,IF(CdTrp2!P78=2,2,IF(CdTrp2!P78=3,2,IF(CdTrp2!P78=4,4,0))))</f>
        <v>0</v>
      </c>
      <c r="CQ111" s="173">
        <f>IF(CdTrp2!Q78=1,1,IF(CdTrp2!Q78=2,2,IF(CdTrp2!Q78=3,2,IF(CdTrp2!Q78=4,4,0))))</f>
        <v>0</v>
      </c>
      <c r="CR111" s="173">
        <f>IF(CdTrp2!R78=1,1,IF(CdTrp2!R78=2,2,IF(CdTrp2!R78=3,2,IF(CdTrp2!R78=4,4,0))))</f>
        <v>0</v>
      </c>
      <c r="CS111" s="173">
        <f>IF(CdTrp2!S78=1,1,IF(CdTrp2!S78=2,2,IF(CdTrp2!S78=3,2,IF(CdTrp2!S78=4,4,0))))</f>
        <v>0</v>
      </c>
      <c r="CT111" s="173">
        <f>IF(CdTrp2!T78=1,1,IF(CdTrp2!T78=2,2,IF(CdTrp2!T78=3,2,IF(CdTrp2!T78=4,4,0))))</f>
        <v>0</v>
      </c>
      <c r="CU111" s="173">
        <f>IF(CdTrp2!U78=1,1,IF(CdTrp2!U78=2,2,IF(CdTrp2!U78=3,2,IF(CdTrp2!U78=4,4,0))))</f>
        <v>0</v>
      </c>
      <c r="CV111" s="173">
        <f>IF(CdTrp2!V78=1,1,IF(CdTrp2!V78=2,2,IF(CdTrp2!V78=3,2,IF(CdTrp2!V78=4,4,0))))</f>
        <v>0</v>
      </c>
      <c r="CW111" s="173">
        <f>IF(CdTrp2!W78=1,1,IF(CdTrp2!W78=2,2,IF(CdTrp2!W78=3,2,IF(CdTrp2!W78=4,4,0))))</f>
        <v>0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0</v>
      </c>
      <c r="D114" s="173">
        <f t="shared" si="25"/>
        <v>0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0</v>
      </c>
      <c r="AZ121" s="173">
        <f>IF(AZ75=0,0,IF(AZ98=3,0,VALUE(CONCATENATE(Travail!AZ26,Travail!AZ37,Travail!AZ48))))</f>
        <v>0</v>
      </c>
      <c r="BA121" s="173">
        <f>IF(BA75=0,0,IF(BA98=3,0,VALUE(CONCATENATE(Travail!BA26,Travail!BA37,Travail!BA48))))</f>
        <v>0</v>
      </c>
      <c r="BB121" s="173">
        <f>IF(BB75=0,0,IF(BB98=3,0,VALUE(CONCATENATE(Travail!BB26,Travail!BB37,Travail!BB48))))</f>
        <v>0</v>
      </c>
      <c r="BC121" s="173">
        <f>IF(BC75=0,0,IF(BC98=3,0,VALUE(CONCATENATE(Travail!BC26,Travail!BC37,Travail!BC48))))</f>
        <v>0</v>
      </c>
      <c r="BD121" s="173">
        <f>IF(BD75=0,0,IF(BD98=3,0,VALUE(CONCATENATE(Travail!BD26,Travail!BD37,Travail!BD48))))</f>
        <v>0</v>
      </c>
      <c r="BE121" s="173">
        <f>IF(BE75=0,0,IF(BE98=3,0,VALUE(CONCATENATE(Travail!BE26,Travail!BE37,Travail!BE48))))</f>
        <v>0</v>
      </c>
      <c r="BF121" s="173">
        <f>IF(BF75=0,0,IF(BF98=3,0,VALUE(CONCATENATE(Travail!BF26,Travail!BF37,Travail!BF48))))</f>
        <v>0</v>
      </c>
      <c r="BG121" s="173">
        <f>IF(BG75=0,0,IF(BG98=3,0,VALUE(CONCATENATE(Travail!BG26,Travail!BG37,Travail!BG48))))</f>
        <v>0</v>
      </c>
      <c r="BH121" s="173">
        <f>IF(BH75=0,0,IF(BH98=3,0,VALUE(CONCATENATE(Travail!BH26,Travail!BH37,Travail!BH48))))</f>
        <v>0</v>
      </c>
      <c r="BI121" s="173">
        <f>IF(BI75=0,0,IF(BI98=3,0,VALUE(CONCATENATE(Travail!BI26,Travail!BI37,Travail!BI48))))</f>
        <v>0</v>
      </c>
      <c r="BJ121" s="173">
        <f>IF(BJ75=0,0,IF(BJ98=3,0,VALUE(CONCATENATE(Travail!BJ26,Travail!BJ37,Travail!BJ48))))</f>
        <v>0</v>
      </c>
      <c r="BK121" s="173">
        <f>IF(BK75=0,0,IF(BK98=3,0,VALUE(CONCATENATE(Travail!BK26,Travail!BK37,Travail!BK48))))</f>
        <v>0</v>
      </c>
      <c r="BL121" s="173">
        <f>IF(BL75=0,0,IF(BL98=3,0,VALUE(CONCATENATE(Travail!BL26,Travail!BL37,Travail!BL48))))</f>
        <v>0</v>
      </c>
      <c r="BM121" s="173">
        <f>IF(BM75=0,0,IF(BM98=3,0,VALUE(CONCATENATE(Travail!BM26,Travail!BM37,Travail!BM48))))</f>
        <v>0</v>
      </c>
      <c r="BN121" s="173">
        <f>IF(BN75=0,0,IF(BN98=3,0,VALUE(CONCATENATE(Travail!BN26,Travail!BN37,Travail!BN48))))</f>
        <v>0</v>
      </c>
      <c r="BO121" s="173">
        <f>IF(BO75=0,0,IF(BO98=3,0,VALUE(CONCATENATE(Travail!BO26,Travail!BO37,Travail!BO48))))</f>
        <v>0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230</v>
      </c>
      <c r="CI121" s="173">
        <f>IF(CI75=0,0,VALUE(CONCATENATE(Travail!CI26,Travail!CI37,Travail!CI48)))</f>
        <v>230</v>
      </c>
      <c r="CJ121" s="173">
        <f>IF(CJ75=0,0,VALUE(CONCATENATE(Travail!CJ26,Travail!CJ37,Travail!CJ48)))</f>
        <v>230</v>
      </c>
      <c r="CK121" s="173">
        <f>IF(CK75=0,0,VALUE(CONCATENATE(Travail!CK26,Travail!CK37,Travail!CK48)))</f>
        <v>230</v>
      </c>
      <c r="CL121" s="173">
        <f>IF(CL75=0,0,VALUE(CONCATENATE(Travail!CL26,Travail!CL37,Travail!CL48)))</f>
        <v>230</v>
      </c>
      <c r="CM121" s="173">
        <f>IF(CM75=0,0,VALUE(CONCATENATE(Travail!CM26,Travail!CM37,Travail!CM48)))</f>
        <v>230</v>
      </c>
      <c r="CN121" s="173">
        <f>IF(CN75=0,0,VALUE(CONCATENATE(Travail!CN26,Travail!CN37,Travail!CN48)))</f>
        <v>230</v>
      </c>
      <c r="CO121" s="173">
        <f>IF(CO75=0,0,VALUE(CONCATENATE(Travail!CO26,Travail!CO37,Travail!CO48)))</f>
        <v>230</v>
      </c>
      <c r="CP121" s="173">
        <f>IF(CP75=0,0,VALUE(CONCATENATE(Travail!CP26,Travail!CP37,Travail!CP48)))</f>
        <v>230</v>
      </c>
      <c r="CQ121" s="173">
        <f>IF(CQ75=0,0,VALUE(CONCATENATE(Travail!CQ26,Travail!CQ37,Travail!CQ48)))</f>
        <v>230</v>
      </c>
      <c r="CR121" s="173">
        <f>IF(CR75=0,0,VALUE(CONCATENATE(Travail!CR26,Travail!CR37,Travail!CR48)))</f>
        <v>230</v>
      </c>
      <c r="CS121" s="173">
        <f>IF(CS75=0,0,VALUE(CONCATENATE(Travail!CS26,Travail!CS37,Travail!CS48)))</f>
        <v>230</v>
      </c>
      <c r="CT121" s="173">
        <f>IF(CT75=0,0,VALUE(CONCATENATE(Travail!CT26,Travail!CT37,Travail!CT48)))</f>
        <v>230</v>
      </c>
      <c r="CU121" s="173">
        <f>IF(CU75=0,0,VALUE(CONCATENATE(Travail!CU26,Travail!CU37,Travail!CU48)))</f>
        <v>230</v>
      </c>
      <c r="CV121" s="173">
        <f>IF(CV75=0,0,VALUE(CONCATENATE(Travail!CV26,Travail!CV37,Travail!CV48)))</f>
        <v>230</v>
      </c>
      <c r="CW121" s="173">
        <f>IF(CW75=0,0,VALUE(CONCATENATE(Travail!CW26,Travail!CW37,Travail!CW48)))</f>
        <v>230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0</v>
      </c>
      <c r="AW122" s="173">
        <f>IF(AW76=0,0,IF(AW99=3,0,VALUE(CONCATENATE(Travail!AW27,Travail!AW38,Travail!AW49))))</f>
        <v>0</v>
      </c>
      <c r="AX122" s="173">
        <f>IF(AX76=0,0,IF(AX99=3,0,VALUE(CONCATENATE(Travail!AX27,Travail!AX38,Travail!AX49))))</f>
        <v>0</v>
      </c>
      <c r="AY122" s="173">
        <f>IF(AY76=0,0,IF(AY99=3,0,VALUE(CONCATENATE(Travail!AY27,Travail!AY38,Travail!AY49))))</f>
        <v>0</v>
      </c>
      <c r="AZ122" s="173">
        <f>IF(AZ76=0,0,IF(AZ99=3,0,VALUE(CONCATENATE(Travail!AZ27,Travail!AZ38,Travail!AZ49))))</f>
        <v>0</v>
      </c>
      <c r="BA122" s="173">
        <f>IF(BA76=0,0,IF(BA99=3,0,VALUE(CONCATENATE(Travail!BA27,Travail!BA38,Travail!BA49))))</f>
        <v>0</v>
      </c>
      <c r="BB122" s="173">
        <f>IF(BB76=0,0,IF(BB99=3,0,VALUE(CONCATENATE(Travail!BB27,Travail!BB38,Travail!BB49))))</f>
        <v>0</v>
      </c>
      <c r="BC122" s="173">
        <f>IF(BC76=0,0,IF(BC99=3,0,VALUE(CONCATENATE(Travail!BC27,Travail!BC38,Travail!BC49))))</f>
        <v>0</v>
      </c>
      <c r="BD122" s="173">
        <f>IF(BD76=0,0,IF(BD99=3,0,VALUE(CONCATENATE(Travail!BD27,Travail!BD38,Travail!BD49))))</f>
        <v>0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0</v>
      </c>
      <c r="BP122" s="173">
        <f>IF(BP76=0,0,IF(BP99=3,0,VALUE(CONCATENATE(Travail!BP27,Travail!BP38,Travail!BP49))))</f>
        <v>0</v>
      </c>
      <c r="BQ122" s="173">
        <f>IF(BQ76=0,0,IF(BQ99=3,0,VALUE(CONCATENATE(Travail!BQ27,Travail!BQ38,Travail!BQ49))))</f>
        <v>0</v>
      </c>
      <c r="BR122" s="173">
        <f>IF(BR76=0,0,IF(BR99=3,0,VALUE(CONCATENATE(Travail!BR27,Travail!BR38,Travail!BR49))))</f>
        <v>0</v>
      </c>
      <c r="BS122" s="173">
        <f>IF(BS76=0,0,IF(BS99=3,0,VALUE(CONCATENATE(Travail!BS27,Travail!BS38,Travail!BS49))))</f>
        <v>0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230</v>
      </c>
      <c r="CH122" s="173">
        <f>IF(CH76=0,0,VALUE(CONCATENATE(Travail!CH27,Travail!CH38,Travail!CH49)))</f>
        <v>230</v>
      </c>
      <c r="CI122" s="173">
        <f>IF(CI76=0,0,VALUE(CONCATENATE(Travail!CI27,Travail!CI38,Travail!CI49)))</f>
        <v>230</v>
      </c>
      <c r="CJ122" s="173">
        <f>IF(CJ76=0,0,VALUE(CONCATENATE(Travail!CJ27,Travail!CJ38,Travail!CJ49)))</f>
        <v>230</v>
      </c>
      <c r="CK122" s="173">
        <f>IF(CK76=0,0,VALUE(CONCATENATE(Travail!CK27,Travail!CK38,Travail!CK49)))</f>
        <v>230</v>
      </c>
      <c r="CL122" s="173">
        <f>IF(CL76=0,0,VALUE(CONCATENATE(Travail!CL27,Travail!CL38,Travail!CL49)))</f>
        <v>230</v>
      </c>
      <c r="CM122" s="173">
        <f>IF(CM76=0,0,VALUE(CONCATENATE(Travail!CM27,Travail!CM38,Travail!CM49)))</f>
        <v>230</v>
      </c>
      <c r="CN122" s="173">
        <f>IF(CN76=0,0,VALUE(CONCATENATE(Travail!CN27,Travail!CN38,Travail!CN49)))</f>
        <v>230</v>
      </c>
      <c r="CO122" s="173">
        <f>IF(CO76=0,0,VALUE(CONCATENATE(Travail!CO27,Travail!CO38,Travail!CO49)))</f>
        <v>230</v>
      </c>
      <c r="CP122" s="173">
        <f>IF(CP76=0,0,VALUE(CONCATENATE(Travail!CP27,Travail!CP38,Travail!CP49)))</f>
        <v>230</v>
      </c>
      <c r="CQ122" s="173">
        <f>IF(CQ76=0,0,VALUE(CONCATENATE(Travail!CQ27,Travail!CQ38,Travail!CQ49)))</f>
        <v>230</v>
      </c>
      <c r="CR122" s="173">
        <f>IF(CR76=0,0,VALUE(CONCATENATE(Travail!CR27,Travail!CR38,Travail!CR49)))</f>
        <v>230</v>
      </c>
      <c r="CS122" s="173">
        <f>IF(CS76=0,0,VALUE(CONCATENATE(Travail!CS27,Travail!CS38,Travail!CS49)))</f>
        <v>230</v>
      </c>
      <c r="CT122" s="173">
        <f>IF(CT76=0,0,VALUE(CONCATENATE(Travail!CT27,Travail!CT38,Travail!CT49)))</f>
        <v>230</v>
      </c>
      <c r="CU122" s="173">
        <f>IF(CU76=0,0,VALUE(CONCATENATE(Travail!CU27,Travail!CU38,Travail!CU49)))</f>
        <v>230</v>
      </c>
      <c r="CV122" s="173">
        <f>IF(CV76=0,0,VALUE(CONCATENATE(Travail!CV27,Travail!CV38,Travail!CV49)))</f>
        <v>230</v>
      </c>
      <c r="CW122" s="173">
        <f>IF(CW76=0,0,VALUE(CONCATENATE(Travail!CW27,Travail!CW38,Travail!CW49)))</f>
        <v>230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130</v>
      </c>
      <c r="CE123" s="173">
        <f>IF(CE77=0,0,VALUE(CONCATENATE(Travail!CE28,Travail!CE39,Travail!CE50)))</f>
        <v>130</v>
      </c>
      <c r="CF123" s="173">
        <f>IF(CF77=0,0,VALUE(CONCATENATE(Travail!CF28,Travail!CF39,Travail!CF50)))</f>
        <v>130</v>
      </c>
      <c r="CG123" s="173">
        <f>IF(CG77=0,0,VALUE(CONCATENATE(Travail!CG28,Travail!CG39,Travail!CG50)))</f>
        <v>130</v>
      </c>
      <c r="CH123" s="173">
        <f>IF(CH77=0,0,VALUE(CONCATENATE(Travail!CH28,Travail!CH39,Travail!CH50)))</f>
        <v>130</v>
      </c>
      <c r="CI123" s="173">
        <f>IF(CI77=0,0,VALUE(CONCATENATE(Travail!CI28,Travail!CI39,Travail!CI50)))</f>
        <v>130</v>
      </c>
      <c r="CJ123" s="173">
        <f>IF(CJ77=0,0,VALUE(CONCATENATE(Travail!CJ28,Travail!CJ39,Travail!CJ50)))</f>
        <v>130</v>
      </c>
      <c r="CK123" s="173">
        <f>IF(CK77=0,0,VALUE(CONCATENATE(Travail!CK28,Travail!CK39,Travail!CK50)))</f>
        <v>130</v>
      </c>
      <c r="CL123" s="173">
        <f>IF(CL77=0,0,VALUE(CONCATENATE(Travail!CL28,Travail!CL39,Travail!CL50)))</f>
        <v>130</v>
      </c>
      <c r="CM123" s="173">
        <f>IF(CM77=0,0,VALUE(CONCATENATE(Travail!CM28,Travail!CM39,Travail!CM50)))</f>
        <v>130</v>
      </c>
      <c r="CN123" s="173">
        <f>IF(CN77=0,0,VALUE(CONCATENATE(Travail!CN28,Travail!CN39,Travail!CN50)))</f>
        <v>130</v>
      </c>
      <c r="CO123" s="173">
        <f>IF(CO77=0,0,VALUE(CONCATENATE(Travail!CO28,Travail!CO39,Travail!CO50)))</f>
        <v>130</v>
      </c>
      <c r="CP123" s="173">
        <f>IF(CP77=0,0,VALUE(CONCATENATE(Travail!CP28,Travail!CP39,Travail!CP50)))</f>
        <v>130</v>
      </c>
      <c r="CQ123" s="173">
        <f>IF(CQ77=0,0,VALUE(CONCATENATE(Travail!CQ28,Travail!CQ39,Travail!CQ50)))</f>
        <v>130</v>
      </c>
      <c r="CR123" s="173">
        <f>IF(CR77=0,0,VALUE(CONCATENATE(Travail!CR28,Travail!CR39,Travail!CR50)))</f>
        <v>130</v>
      </c>
      <c r="CS123" s="173">
        <f>IF(CS77=0,0,VALUE(CONCATENATE(Travail!CS28,Travail!CS39,Travail!CS50)))</f>
        <v>130</v>
      </c>
      <c r="CT123" s="173">
        <f>IF(CT77=0,0,VALUE(CONCATENATE(Travail!CT28,Travail!CT39,Travail!CT50)))</f>
        <v>130</v>
      </c>
      <c r="CU123" s="173">
        <f>IF(CU77=0,0,VALUE(CONCATENATE(Travail!CU28,Travail!CU39,Travail!CU50)))</f>
        <v>130</v>
      </c>
      <c r="CV123" s="173">
        <f>IF(CV77=0,0,VALUE(CONCATENATE(Travail!CV28,Travail!CV39,Travail!CV50)))</f>
        <v>130</v>
      </c>
      <c r="CW123" s="173">
        <f>IF(CW77=0,0,VALUE(CONCATENATE(Travail!CW28,Travail!CW39,Travail!CW50)))</f>
        <v>130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23</v>
      </c>
      <c r="AZ132" s="173">
        <f t="shared" si="39"/>
        <v>23</v>
      </c>
      <c r="BA132" s="173">
        <f t="shared" si="39"/>
        <v>23</v>
      </c>
      <c r="BB132" s="173">
        <f t="shared" si="39"/>
        <v>23</v>
      </c>
      <c r="BC132" s="173">
        <f t="shared" si="39"/>
        <v>23</v>
      </c>
      <c r="BD132" s="173">
        <f t="shared" si="39"/>
        <v>23</v>
      </c>
      <c r="BE132" s="173">
        <f t="shared" si="39"/>
        <v>23</v>
      </c>
      <c r="BF132" s="173">
        <f t="shared" si="39"/>
        <v>23</v>
      </c>
      <c r="BG132" s="173">
        <f t="shared" si="39"/>
        <v>23</v>
      </c>
      <c r="BH132" s="173">
        <f t="shared" si="39"/>
        <v>23</v>
      </c>
      <c r="BI132" s="173">
        <f t="shared" si="39"/>
        <v>23</v>
      </c>
      <c r="BJ132" s="173">
        <f t="shared" si="39"/>
        <v>23</v>
      </c>
      <c r="BK132" s="173">
        <f t="shared" si="39"/>
        <v>23</v>
      </c>
      <c r="BL132" s="173">
        <f t="shared" si="39"/>
        <v>23</v>
      </c>
      <c r="BM132" s="173">
        <f t="shared" si="39"/>
        <v>23</v>
      </c>
      <c r="BN132" s="173">
        <f t="shared" si="39"/>
        <v>23</v>
      </c>
      <c r="BO132" s="173">
        <f t="shared" si="39"/>
        <v>23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23</v>
      </c>
      <c r="CI132" s="173">
        <f t="shared" si="40"/>
        <v>23</v>
      </c>
      <c r="CJ132" s="173">
        <f t="shared" si="40"/>
        <v>23</v>
      </c>
      <c r="CK132" s="173">
        <f t="shared" si="40"/>
        <v>23</v>
      </c>
      <c r="CL132" s="173">
        <f t="shared" si="40"/>
        <v>23</v>
      </c>
      <c r="CM132" s="173">
        <f t="shared" si="40"/>
        <v>23</v>
      </c>
      <c r="CN132" s="173">
        <f t="shared" si="40"/>
        <v>23</v>
      </c>
      <c r="CO132" s="173">
        <f t="shared" si="40"/>
        <v>23</v>
      </c>
      <c r="CP132" s="173">
        <f t="shared" si="40"/>
        <v>23</v>
      </c>
      <c r="CQ132" s="173">
        <f t="shared" si="40"/>
        <v>23</v>
      </c>
      <c r="CR132" s="173">
        <f t="shared" si="40"/>
        <v>23</v>
      </c>
      <c r="CS132" s="173">
        <f t="shared" si="40"/>
        <v>23</v>
      </c>
      <c r="CT132" s="173">
        <f t="shared" si="40"/>
        <v>23</v>
      </c>
      <c r="CU132" s="173">
        <f t="shared" si="40"/>
        <v>23</v>
      </c>
      <c r="CV132" s="173">
        <f t="shared" si="40"/>
        <v>23</v>
      </c>
      <c r="CW132" s="173">
        <f t="shared" si="40"/>
        <v>23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</v>
      </c>
      <c r="D133" s="262">
        <f t="shared" si="25"/>
        <v>0</v>
      </c>
      <c r="AT133" s="189" t="str">
        <f t="shared" ref="AT133:AT141" si="42">AT122</f>
        <v>vides</v>
      </c>
      <c r="AV133" s="173">
        <f t="shared" si="39"/>
        <v>23</v>
      </c>
      <c r="AW133" s="173">
        <f t="shared" si="39"/>
        <v>23</v>
      </c>
      <c r="AX133" s="173">
        <f t="shared" si="39"/>
        <v>23</v>
      </c>
      <c r="AY133" s="173">
        <f t="shared" si="39"/>
        <v>23</v>
      </c>
      <c r="AZ133" s="173">
        <f t="shared" si="39"/>
        <v>23</v>
      </c>
      <c r="BA133" s="173">
        <f t="shared" si="39"/>
        <v>23</v>
      </c>
      <c r="BB133" s="173">
        <f t="shared" si="39"/>
        <v>23</v>
      </c>
      <c r="BC133" s="173">
        <f t="shared" si="39"/>
        <v>23</v>
      </c>
      <c r="BD133" s="173">
        <f t="shared" si="39"/>
        <v>23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23</v>
      </c>
      <c r="BP133" s="173">
        <f t="shared" si="39"/>
        <v>23</v>
      </c>
      <c r="BQ133" s="173">
        <f t="shared" si="39"/>
        <v>23</v>
      </c>
      <c r="BR133" s="173">
        <f t="shared" si="39"/>
        <v>23</v>
      </c>
      <c r="BS133" s="173">
        <f t="shared" si="39"/>
        <v>23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23</v>
      </c>
      <c r="BF134" s="173">
        <f t="shared" si="39"/>
        <v>23</v>
      </c>
      <c r="BG134" s="173">
        <f t="shared" si="39"/>
        <v>23</v>
      </c>
      <c r="BH134" s="173">
        <f t="shared" si="39"/>
        <v>23</v>
      </c>
      <c r="BI134" s="173">
        <f t="shared" si="39"/>
        <v>23</v>
      </c>
      <c r="BJ134" s="173">
        <f t="shared" si="39"/>
        <v>23</v>
      </c>
      <c r="BK134" s="173">
        <f t="shared" si="39"/>
        <v>23</v>
      </c>
      <c r="BL134" s="173">
        <f t="shared" si="39"/>
        <v>23</v>
      </c>
      <c r="BM134" s="173">
        <f t="shared" si="39"/>
        <v>23</v>
      </c>
      <c r="BN134" s="173">
        <f t="shared" si="39"/>
        <v>23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3</v>
      </c>
      <c r="CE134" s="173">
        <f t="shared" si="40"/>
        <v>3</v>
      </c>
      <c r="CF134" s="173">
        <f t="shared" si="40"/>
        <v>3</v>
      </c>
      <c r="CG134" s="173">
        <f t="shared" si="40"/>
        <v>3</v>
      </c>
      <c r="CH134" s="173">
        <f t="shared" si="40"/>
        <v>3</v>
      </c>
      <c r="CI134" s="173">
        <f t="shared" si="40"/>
        <v>3</v>
      </c>
      <c r="CJ134" s="173">
        <f t="shared" si="40"/>
        <v>3</v>
      </c>
      <c r="CK134" s="173">
        <f t="shared" si="40"/>
        <v>3</v>
      </c>
      <c r="CL134" s="173">
        <f t="shared" si="40"/>
        <v>3</v>
      </c>
      <c r="CM134" s="173">
        <f t="shared" si="40"/>
        <v>3</v>
      </c>
      <c r="CN134" s="173">
        <f t="shared" si="40"/>
        <v>3</v>
      </c>
      <c r="CO134" s="173">
        <f t="shared" si="40"/>
        <v>3</v>
      </c>
      <c r="CP134" s="173">
        <f t="shared" si="40"/>
        <v>3</v>
      </c>
      <c r="CQ134" s="173">
        <f t="shared" si="40"/>
        <v>3</v>
      </c>
      <c r="CR134" s="173">
        <f t="shared" si="40"/>
        <v>3</v>
      </c>
      <c r="CS134" s="173">
        <f t="shared" si="40"/>
        <v>3</v>
      </c>
      <c r="CT134" s="173">
        <f t="shared" si="40"/>
        <v>3</v>
      </c>
      <c r="CU134" s="173">
        <f t="shared" si="40"/>
        <v>3</v>
      </c>
      <c r="CV134" s="173">
        <f t="shared" si="40"/>
        <v>3</v>
      </c>
      <c r="CW134" s="173">
        <f t="shared" si="40"/>
        <v>3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 t="e">
        <f>SUM(C110:C112)/SUM(C110:C118)</f>
        <v>#DIV/0!</v>
      </c>
      <c r="D136" s="262" t="e">
        <f t="shared" si="25"/>
        <v>#DIV/0!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4</v>
      </c>
      <c r="AW142" s="173">
        <f t="shared" ref="AW142:BS142" si="58">COUNTIF(AW$132:AW$141,23)</f>
        <v>4</v>
      </c>
      <c r="AX142" s="173">
        <f t="shared" si="58"/>
        <v>4</v>
      </c>
      <c r="AY142" s="173">
        <f t="shared" si="58"/>
        <v>4</v>
      </c>
      <c r="AZ142" s="173">
        <f t="shared" si="58"/>
        <v>4</v>
      </c>
      <c r="BA142" s="173">
        <f t="shared" si="58"/>
        <v>4</v>
      </c>
      <c r="BB142" s="173">
        <f t="shared" si="58"/>
        <v>4</v>
      </c>
      <c r="BC142" s="173">
        <f t="shared" si="58"/>
        <v>4</v>
      </c>
      <c r="BD142" s="173">
        <f t="shared" si="58"/>
        <v>4</v>
      </c>
      <c r="BE142" s="173">
        <f t="shared" si="58"/>
        <v>2</v>
      </c>
      <c r="BF142" s="173">
        <f t="shared" si="58"/>
        <v>2</v>
      </c>
      <c r="BG142" s="173">
        <f t="shared" si="58"/>
        <v>2</v>
      </c>
      <c r="BH142" s="173">
        <f t="shared" si="58"/>
        <v>2</v>
      </c>
      <c r="BI142" s="173">
        <f t="shared" si="58"/>
        <v>2</v>
      </c>
      <c r="BJ142" s="173">
        <f t="shared" si="58"/>
        <v>2</v>
      </c>
      <c r="BK142" s="173">
        <f t="shared" si="58"/>
        <v>2</v>
      </c>
      <c r="BL142" s="173">
        <f t="shared" si="58"/>
        <v>2</v>
      </c>
      <c r="BM142" s="173">
        <f t="shared" si="58"/>
        <v>2</v>
      </c>
      <c r="BN142" s="173">
        <f t="shared" si="58"/>
        <v>2</v>
      </c>
      <c r="BO142" s="173">
        <f t="shared" si="58"/>
        <v>3</v>
      </c>
      <c r="BP142" s="173">
        <f t="shared" si="58"/>
        <v>3</v>
      </c>
      <c r="BQ142" s="173">
        <f t="shared" si="58"/>
        <v>4</v>
      </c>
      <c r="BR142" s="173">
        <f t="shared" si="58"/>
        <v>4</v>
      </c>
      <c r="BS142" s="173">
        <f t="shared" si="58"/>
        <v>4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2</v>
      </c>
      <c r="CH142" s="173">
        <f t="shared" si="59"/>
        <v>2</v>
      </c>
      <c r="CI142" s="173">
        <f t="shared" si="59"/>
        <v>2</v>
      </c>
      <c r="CJ142" s="173">
        <f t="shared" si="59"/>
        <v>2</v>
      </c>
      <c r="CK142" s="173">
        <f t="shared" si="59"/>
        <v>2</v>
      </c>
      <c r="CL142" s="173">
        <f t="shared" si="59"/>
        <v>2</v>
      </c>
      <c r="CM142" s="173">
        <f t="shared" si="59"/>
        <v>2</v>
      </c>
      <c r="CN142" s="173">
        <f t="shared" si="59"/>
        <v>2</v>
      </c>
      <c r="CO142" s="173">
        <f t="shared" si="59"/>
        <v>2</v>
      </c>
      <c r="CP142" s="173">
        <f t="shared" si="59"/>
        <v>2</v>
      </c>
      <c r="CQ142" s="173">
        <f t="shared" si="59"/>
        <v>2</v>
      </c>
      <c r="CR142" s="173">
        <f t="shared" si="59"/>
        <v>2</v>
      </c>
      <c r="CS142" s="173">
        <f t="shared" si="59"/>
        <v>2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0</v>
      </c>
      <c r="AZ144" s="173">
        <f t="shared" si="64"/>
        <v>0</v>
      </c>
      <c r="BA144" s="173">
        <f t="shared" si="64"/>
        <v>0</v>
      </c>
      <c r="BB144" s="173">
        <f t="shared" si="64"/>
        <v>0</v>
      </c>
      <c r="BC144" s="173">
        <f t="shared" si="64"/>
        <v>0</v>
      </c>
      <c r="BD144" s="173">
        <f t="shared" si="64"/>
        <v>0</v>
      </c>
      <c r="BE144" s="173">
        <f t="shared" si="64"/>
        <v>0</v>
      </c>
      <c r="BF144" s="173">
        <f t="shared" si="64"/>
        <v>0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0</v>
      </c>
      <c r="BO144" s="173">
        <f t="shared" si="64"/>
        <v>0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0</v>
      </c>
      <c r="CI144" s="173">
        <f t="shared" si="65"/>
        <v>0</v>
      </c>
      <c r="CJ144" s="173">
        <f t="shared" si="65"/>
        <v>0</v>
      </c>
      <c r="CK144" s="173">
        <f t="shared" si="65"/>
        <v>0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0</v>
      </c>
      <c r="CU144" s="173">
        <f t="shared" si="65"/>
        <v>0</v>
      </c>
      <c r="CV144" s="173">
        <f t="shared" si="65"/>
        <v>0</v>
      </c>
      <c r="CW144" s="173">
        <f t="shared" si="65"/>
        <v>0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42</v>
      </c>
      <c r="BF147" s="190">
        <f>IF(BF146=0,0,HLOOKUP(BF146,[1]Trav!$C$39:$G$59,$AU$166))</f>
        <v>42</v>
      </c>
      <c r="BG147" s="190">
        <f>IF(BG146=0,0,HLOOKUP(BG146,[1]Trav!$C$39:$G$59,$AU$166))</f>
        <v>42</v>
      </c>
      <c r="BH147" s="190">
        <f>IF(BH146=0,0,HLOOKUP(BH146,[1]Trav!$C$39:$G$59,$AU$166))</f>
        <v>42</v>
      </c>
      <c r="BI147" s="190">
        <f>IF(BI146=0,0,HLOOKUP(BI146,[1]Trav!$C$39:$G$59,$AU$166))</f>
        <v>42</v>
      </c>
      <c r="BJ147" s="190">
        <f>IF(BJ146=0,0,HLOOKUP(BJ146,[1]Trav!$C$39:$G$59,$AU$166))</f>
        <v>42</v>
      </c>
      <c r="BK147" s="190">
        <f>IF(BK146=0,0,HLOOKUP(BK146,[1]Trav!$C$39:$G$59,$AU$166))</f>
        <v>42</v>
      </c>
      <c r="BL147" s="190">
        <f>IF(BL146=0,0,HLOOKUP(BL146,[1]Trav!$C$39:$G$59,$AU$166))</f>
        <v>42</v>
      </c>
      <c r="BM147" s="190">
        <f>IF(BM146=0,0,HLOOKUP(BM146,[1]Trav!$C$39:$G$59,$AU$166))</f>
        <v>42</v>
      </c>
      <c r="BN147" s="190">
        <f>IF(BN146=0,0,HLOOKUP(BN146,[1]Trav!$C$39:$G$59,$AU$166))</f>
        <v>42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244.91727203729803</v>
      </c>
      <c r="BH151" s="173">
        <f t="shared" si="74"/>
        <v>244.91727203729803</v>
      </c>
      <c r="BI151" s="173">
        <f t="shared" si="74"/>
        <v>244.91727203729803</v>
      </c>
      <c r="BJ151" s="173">
        <f t="shared" si="74"/>
        <v>244.91727203729803</v>
      </c>
      <c r="BK151" s="173">
        <f t="shared" si="74"/>
        <v>244.91727203729803</v>
      </c>
      <c r="BL151" s="173">
        <f t="shared" si="74"/>
        <v>244.91727203729803</v>
      </c>
      <c r="BM151" s="173">
        <f t="shared" si="74"/>
        <v>244.91727203729803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13.863840399002493</v>
      </c>
      <c r="CM151" s="173">
        <f t="shared" si="76"/>
        <v>13.863840399002493</v>
      </c>
      <c r="CN151" s="173">
        <f t="shared" si="76"/>
        <v>13.863840399002493</v>
      </c>
      <c r="CO151" s="173">
        <f t="shared" si="76"/>
        <v>13.863840399002493</v>
      </c>
      <c r="CP151" s="173">
        <f t="shared" si="76"/>
        <v>13.863840399002493</v>
      </c>
      <c r="CQ151" s="173">
        <f t="shared" si="76"/>
        <v>13.863840399002493</v>
      </c>
      <c r="CR151" s="173">
        <f t="shared" si="76"/>
        <v>13.134164588528677</v>
      </c>
      <c r="CS151" s="173">
        <f t="shared" si="76"/>
        <v>13.134164588528677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1.4593516209476309</v>
      </c>
      <c r="CH152" s="173">
        <f t="shared" si="76"/>
        <v>2.9187032418952619</v>
      </c>
      <c r="CI152" s="173">
        <f t="shared" si="76"/>
        <v>4.3780548628428919</v>
      </c>
      <c r="CJ152" s="173">
        <f t="shared" si="76"/>
        <v>4.3780548628428919</v>
      </c>
      <c r="CK152" s="173">
        <f t="shared" si="76"/>
        <v>4.3780548628428919</v>
      </c>
      <c r="CL152" s="173">
        <f t="shared" si="76"/>
        <v>4.3780548628428919</v>
      </c>
      <c r="CM152" s="173">
        <f t="shared" si="76"/>
        <v>4.3780548628428919</v>
      </c>
      <c r="CN152" s="173">
        <f t="shared" si="76"/>
        <v>4.3780548628428919</v>
      </c>
      <c r="CO152" s="173">
        <f t="shared" si="76"/>
        <v>4.3780548628428919</v>
      </c>
      <c r="CP152" s="173">
        <f t="shared" si="76"/>
        <v>4.3780548628428919</v>
      </c>
      <c r="CQ152" s="173">
        <f t="shared" si="76"/>
        <v>4.3780548628428919</v>
      </c>
      <c r="CR152" s="173">
        <f t="shared" si="76"/>
        <v>4.3780548628428919</v>
      </c>
      <c r="CS152" s="173">
        <f t="shared" si="76"/>
        <v>4.3780548628428919</v>
      </c>
      <c r="CT152" s="173">
        <f t="shared" si="76"/>
        <v>3.6483790523690769</v>
      </c>
      <c r="CU152" s="173">
        <f t="shared" si="76"/>
        <v>3.6483790523690769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8.7561097256857838</v>
      </c>
      <c r="CE153" s="173">
        <f t="shared" si="76"/>
        <v>8.7561097256857838</v>
      </c>
      <c r="CF153" s="173">
        <f t="shared" si="76"/>
        <v>8.7561097256857838</v>
      </c>
      <c r="CG153" s="173">
        <f t="shared" si="76"/>
        <v>8.7561097256857838</v>
      </c>
      <c r="CH153" s="173">
        <f t="shared" si="76"/>
        <v>8.7561097256857838</v>
      </c>
      <c r="CI153" s="173">
        <f t="shared" si="76"/>
        <v>8.7561097256857838</v>
      </c>
      <c r="CJ153" s="173">
        <f t="shared" si="76"/>
        <v>8.7561097256857838</v>
      </c>
      <c r="CK153" s="173">
        <f t="shared" si="76"/>
        <v>8.7561097256857838</v>
      </c>
      <c r="CL153" s="173">
        <f t="shared" si="76"/>
        <v>8.7561097256857838</v>
      </c>
      <c r="CM153" s="173">
        <f t="shared" si="76"/>
        <v>8.7561097256857838</v>
      </c>
      <c r="CN153" s="173">
        <f t="shared" si="76"/>
        <v>8.7561097256857838</v>
      </c>
      <c r="CO153" s="173">
        <f t="shared" si="76"/>
        <v>8.7561097256857838</v>
      </c>
      <c r="CP153" s="173">
        <f t="shared" si="76"/>
        <v>8.7561097256857838</v>
      </c>
      <c r="CQ153" s="173">
        <f t="shared" si="76"/>
        <v>8.7561097256857838</v>
      </c>
      <c r="CR153" s="173">
        <f t="shared" si="76"/>
        <v>8.7561097256857838</v>
      </c>
      <c r="CS153" s="173">
        <f t="shared" si="76"/>
        <v>8.7561097256857838</v>
      </c>
      <c r="CT153" s="173">
        <f t="shared" si="76"/>
        <v>8.7561097256857838</v>
      </c>
      <c r="CU153" s="173">
        <f t="shared" si="76"/>
        <v>8.7561097256857838</v>
      </c>
      <c r="CV153" s="173">
        <f t="shared" si="76"/>
        <v>8.7561097256857838</v>
      </c>
      <c r="CW153" s="173">
        <f t="shared" si="76"/>
        <v>8.7561097256857838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310.90534533232136</v>
      </c>
      <c r="BH160" s="62">
        <f t="shared" si="83"/>
        <v>310.90534533232136</v>
      </c>
      <c r="BI160" s="62">
        <f t="shared" si="83"/>
        <v>310.90534533232136</v>
      </c>
      <c r="BJ160" s="62">
        <f t="shared" si="83"/>
        <v>310.90534533232136</v>
      </c>
      <c r="BK160" s="62">
        <f t="shared" si="83"/>
        <v>310.90534533232136</v>
      </c>
      <c r="BL160" s="62">
        <f t="shared" si="83"/>
        <v>310.90534533232136</v>
      </c>
      <c r="BM160" s="62">
        <f t="shared" si="83"/>
        <v>310.90534533232136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0</v>
      </c>
      <c r="D161" s="263">
        <f t="shared" si="50"/>
        <v>0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6.218106906646427</v>
      </c>
      <c r="BH161" s="173">
        <f t="shared" si="86"/>
        <v>6.218106906646427</v>
      </c>
      <c r="BI161" s="173">
        <f t="shared" si="86"/>
        <v>6.218106906646427</v>
      </c>
      <c r="BJ161" s="173">
        <f t="shared" si="86"/>
        <v>6.218106906646427</v>
      </c>
      <c r="BK161" s="173">
        <f t="shared" si="86"/>
        <v>6.218106906646427</v>
      </c>
      <c r="BL161" s="173">
        <f t="shared" si="86"/>
        <v>6.218106906646427</v>
      </c>
      <c r="BM161" s="173">
        <f t="shared" si="86"/>
        <v>6.218106906646427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225.16934381078266</v>
      </c>
      <c r="D162" s="263">
        <f t="shared" si="50"/>
        <v>216.18503084077636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5.218106906646427</v>
      </c>
      <c r="BH162" s="173">
        <f t="shared" si="89"/>
        <v>5.218106906646427</v>
      </c>
      <c r="BI162" s="173">
        <f t="shared" si="89"/>
        <v>5.218106906646427</v>
      </c>
      <c r="BJ162" s="173">
        <f t="shared" si="89"/>
        <v>5.218106906646427</v>
      </c>
      <c r="BK162" s="173">
        <f t="shared" si="89"/>
        <v>5.218106906646427</v>
      </c>
      <c r="BL162" s="173">
        <f t="shared" si="89"/>
        <v>5.218106906646427</v>
      </c>
      <c r="BM162" s="173">
        <f t="shared" si="89"/>
        <v>5.218106906646427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51.131687086631246</v>
      </c>
      <c r="BF163" s="62">
        <f t="shared" si="92"/>
        <v>51.131687086631246</v>
      </c>
      <c r="BG163" s="62">
        <f t="shared" si="92"/>
        <v>51.131687086631246</v>
      </c>
      <c r="BH163" s="62">
        <f t="shared" si="92"/>
        <v>51.131687086631246</v>
      </c>
      <c r="BI163" s="62">
        <f t="shared" si="92"/>
        <v>51.131687086631246</v>
      </c>
      <c r="BJ163" s="62">
        <f t="shared" si="92"/>
        <v>51.131687086631246</v>
      </c>
      <c r="BK163" s="62">
        <f t="shared" si="92"/>
        <v>51.131687086631246</v>
      </c>
      <c r="BL163" s="62">
        <f t="shared" si="92"/>
        <v>51.131687086631246</v>
      </c>
      <c r="BM163" s="62">
        <f t="shared" si="92"/>
        <v>51.131687086631246</v>
      </c>
      <c r="BN163" s="62">
        <f t="shared" si="92"/>
        <v>51.131687086631246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97.801512664239993</v>
      </c>
      <c r="D166" s="263">
        <f t="shared" si="50"/>
        <v>93.899207919532159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21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21</v>
      </c>
      <c r="CS167" s="190">
        <f>IF(CS121&gt;0,HLOOKUP(CS121,[1]Trav!$C$11:$O$31,$AU$166),0)</f>
        <v>21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0</v>
      </c>
      <c r="D169" s="263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0</v>
      </c>
      <c r="D170" s="263">
        <f t="shared" si="50"/>
        <v>0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190.85745000000003</v>
      </c>
      <c r="D171" s="263">
        <f t="shared" si="50"/>
        <v>183.24219014962597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311.10000000000002</v>
      </c>
      <c r="D172" s="263">
        <f t="shared" si="50"/>
        <v>298.68703241895264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0</v>
      </c>
      <c r="D173" s="263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 t="e">
        <f>ROUND((1 -(C173/C169))*100,1)</f>
        <v>#DIV/0!</v>
      </c>
      <c r="D174" s="263" t="e">
        <f t="shared" si="50"/>
        <v>#DIV/0!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-120.24254999999999</v>
      </c>
      <c r="D175" s="263">
        <f>C175*$D$82/$C$82</f>
        <v>-115.44484226932667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120.24254999999999</v>
      </c>
      <c r="D176" s="263">
        <f>C176*$D$82/$C$82</f>
        <v>115.44484226932667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61</v>
      </c>
      <c r="D178" s="173">
        <f>ROUND((D170+D171)/(D170+D172),2)*100</f>
        <v>61</v>
      </c>
      <c r="AT178" s="40" t="s">
        <v>865</v>
      </c>
      <c r="AV178" s="173">
        <f>SUM(AV167:AV176)</f>
        <v>0</v>
      </c>
      <c r="AW178" s="173">
        <f t="shared" ref="AW178:BS178" si="98">SUM(AW167:AW176)</f>
        <v>0</v>
      </c>
      <c r="AX178" s="173">
        <f t="shared" si="98"/>
        <v>0</v>
      </c>
      <c r="AY178" s="173">
        <f t="shared" si="98"/>
        <v>0</v>
      </c>
      <c r="AZ178" s="173">
        <f t="shared" si="98"/>
        <v>0</v>
      </c>
      <c r="BA178" s="173">
        <f t="shared" si="98"/>
        <v>0</v>
      </c>
      <c r="BB178" s="173">
        <f t="shared" si="98"/>
        <v>0</v>
      </c>
      <c r="BC178" s="173">
        <f t="shared" si="98"/>
        <v>0</v>
      </c>
      <c r="BD178" s="173">
        <f t="shared" si="98"/>
        <v>0</v>
      </c>
      <c r="BE178" s="173">
        <f t="shared" si="98"/>
        <v>0</v>
      </c>
      <c r="BF178" s="173">
        <f t="shared" si="98"/>
        <v>0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0</v>
      </c>
      <c r="BO178" s="173">
        <f t="shared" si="98"/>
        <v>0</v>
      </c>
      <c r="BP178" s="173">
        <f t="shared" si="98"/>
        <v>0</v>
      </c>
      <c r="BQ178" s="173">
        <f t="shared" si="98"/>
        <v>0</v>
      </c>
      <c r="BR178" s="173">
        <f t="shared" si="98"/>
        <v>0</v>
      </c>
      <c r="BS178" s="173">
        <f t="shared" si="98"/>
        <v>0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21</v>
      </c>
      <c r="CE178" s="173">
        <f t="shared" si="99"/>
        <v>21</v>
      </c>
      <c r="CF178" s="173">
        <f t="shared" si="99"/>
        <v>21</v>
      </c>
      <c r="CG178" s="173">
        <f t="shared" si="99"/>
        <v>42</v>
      </c>
      <c r="CH178" s="173">
        <f t="shared" si="99"/>
        <v>42</v>
      </c>
      <c r="CI178" s="173">
        <f t="shared" si="99"/>
        <v>42</v>
      </c>
      <c r="CJ178" s="173">
        <f t="shared" si="99"/>
        <v>42</v>
      </c>
      <c r="CK178" s="173">
        <f t="shared" si="99"/>
        <v>42</v>
      </c>
      <c r="CL178" s="173">
        <f t="shared" si="99"/>
        <v>42</v>
      </c>
      <c r="CM178" s="173">
        <f t="shared" si="99"/>
        <v>42</v>
      </c>
      <c r="CN178" s="173">
        <f t="shared" si="99"/>
        <v>42</v>
      </c>
      <c r="CO178" s="173">
        <f t="shared" si="99"/>
        <v>42</v>
      </c>
      <c r="CP178" s="173">
        <f t="shared" si="99"/>
        <v>42</v>
      </c>
      <c r="CQ178" s="173">
        <f t="shared" si="99"/>
        <v>42</v>
      </c>
      <c r="CR178" s="173">
        <f t="shared" si="99"/>
        <v>42</v>
      </c>
      <c r="CS178" s="173">
        <f t="shared" si="99"/>
        <v>42</v>
      </c>
      <c r="CT178" s="173">
        <f t="shared" si="99"/>
        <v>42</v>
      </c>
      <c r="CU178" s="173">
        <f t="shared" si="99"/>
        <v>42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2</v>
      </c>
      <c r="D189" s="173">
        <f t="shared" si="101"/>
        <v>2</v>
      </c>
      <c r="AH189" s="15"/>
      <c r="AJ189" s="14" t="s">
        <v>1114</v>
      </c>
      <c r="AK189" s="30">
        <f>D189</f>
        <v>2</v>
      </c>
      <c r="AO189" s="173">
        <f>ROUND((([1]Protect!$B$5/[1]Protect!$B$11)+[1]Protect!$B$8)*AK189,0)</f>
        <v>1809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1809</v>
      </c>
    </row>
    <row r="193" spans="1:43" x14ac:dyDescent="0.25">
      <c r="B193" s="14" t="s">
        <v>1309</v>
      </c>
      <c r="C193" s="173">
        <f>(Travail!F75+Travail!F76+Travail!F81)/8</f>
        <v>11.625</v>
      </c>
      <c r="D193" s="173">
        <f>C193</f>
        <v>11.625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3459</v>
      </c>
      <c r="D206" s="261">
        <f>ROUND(C206*D$82/C$82,0)</f>
        <v>3321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1747</v>
      </c>
      <c r="D207" s="264">
        <f>IF(L212&gt;52,52,L212)*IF(Scénario!K2="Exploit. Ind.",1,Scénario!K3)*'Calcul éco'!C43</f>
        <v>1677.6228000000001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2389</v>
      </c>
      <c r="D208" s="261">
        <f>ROUND(C208*D$82/C$82,0)</f>
        <v>2294</v>
      </c>
      <c r="S208" s="14" t="s">
        <v>978</v>
      </c>
      <c r="T208" s="30">
        <f>L212</f>
        <v>34.237200000000001</v>
      </c>
      <c r="W208" s="14" t="s">
        <v>979</v>
      </c>
      <c r="X208" s="173">
        <f>IF(T208&gt;50,25,IF(T208&gt;25,T208-25,0))</f>
        <v>9.2372000000000014</v>
      </c>
      <c r="Y208" s="173">
        <f>Y209+0.66*Y205</f>
        <v>240.28</v>
      </c>
      <c r="Z208" s="173">
        <f t="shared" ref="Z208:Z209" si="105">X208*Y208</f>
        <v>2219.5144160000004</v>
      </c>
      <c r="AF208" s="5"/>
      <c r="AK208" s="14" t="s">
        <v>1134</v>
      </c>
      <c r="AL208" s="173">
        <f>IF(AO192&lt;SUM(AK200:AK204),AO192,SUM(AK200:AK204))</f>
        <v>1809</v>
      </c>
      <c r="AQ208" s="245"/>
    </row>
    <row r="209" spans="1:43" x14ac:dyDescent="0.25">
      <c r="B209" s="19" t="s">
        <v>989</v>
      </c>
      <c r="C209" s="173">
        <f>ROUND('Calcul éco'!J45,0)</f>
        <v>9685</v>
      </c>
      <c r="D209" s="264">
        <f>IF(Scénario!K9=0,0,ROUND(Z210,0))</f>
        <v>10420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1809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10419.514416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27821.200000000001</v>
      </c>
      <c r="D211" s="264">
        <f>ROUND(SUM(D201:D210),0)</f>
        <v>27833</v>
      </c>
      <c r="E211" s="17" t="s">
        <v>1331</v>
      </c>
      <c r="K211" s="40" t="s">
        <v>995</v>
      </c>
      <c r="L211" s="62">
        <f>L209+L210</f>
        <v>34.237200000000001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34.237200000000001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1844.51</v>
      </c>
      <c r="D217" s="261">
        <f t="shared" si="106"/>
        <v>1771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32615.488649999999</v>
      </c>
      <c r="D218" s="261">
        <f t="shared" si="106"/>
        <v>31314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1809</v>
      </c>
      <c r="D219" s="261">
        <f t="shared" si="106"/>
        <v>1737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65352</v>
      </c>
      <c r="D221" s="264">
        <f>ROUND(SUM(D216:D220),0)</f>
        <v>62745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114.03</v>
      </c>
      <c r="D230" s="261">
        <f t="shared" si="109"/>
        <v>109</v>
      </c>
    </row>
    <row r="231" spans="1:49" x14ac:dyDescent="0.25">
      <c r="B231" s="14" t="s">
        <v>1083</v>
      </c>
      <c r="C231" s="173">
        <f>'Calcul éco'!J159</f>
        <v>330</v>
      </c>
      <c r="D231" s="261">
        <f t="shared" si="109"/>
        <v>317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54.39</v>
      </c>
      <c r="D233" s="261">
        <f t="shared" si="109"/>
        <v>52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988.59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31540</v>
      </c>
      <c r="D236" s="264">
        <f>ROUND(SUM(D222:D235),0)</f>
        <v>29577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-7153.8000000000029</v>
      </c>
      <c r="D237" s="264">
        <f>D194+D211-D221-D236</f>
        <v>-5043</v>
      </c>
    </row>
    <row r="238" spans="1:49" x14ac:dyDescent="0.25">
      <c r="B238" s="211" t="s">
        <v>1090</v>
      </c>
      <c r="C238" s="173">
        <f>ROUND(C237/Scénario!$K$4,0)</f>
        <v>-4769</v>
      </c>
      <c r="D238" s="264">
        <f>ROUND(D237/D83,0)</f>
        <v>-2522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-18554</v>
      </c>
      <c r="D241" s="268">
        <f>ROUND(D237-D239-D240,0)</f>
        <v>-16443</v>
      </c>
    </row>
    <row r="242" spans="1:15" x14ac:dyDescent="0.25">
      <c r="B242" s="211" t="s">
        <v>1094</v>
      </c>
      <c r="C242" s="173">
        <f>ROUND(C241/Scénario!K4,0)</f>
        <v>-12369</v>
      </c>
      <c r="D242" s="264">
        <f>ROUND(D241/D83,0)</f>
        <v>-8222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0</v>
      </c>
      <c r="D245" s="173">
        <f>C245</f>
        <v>0</v>
      </c>
    </row>
    <row r="246" spans="1:15" x14ac:dyDescent="0.25">
      <c r="B246" s="14" t="s">
        <v>601</v>
      </c>
      <c r="C246" s="270">
        <f>Travail!F6</f>
        <v>0</v>
      </c>
      <c r="D246" s="173">
        <f t="shared" ref="D246:D247" si="112">C246</f>
        <v>0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1252.5398260869563</v>
      </c>
      <c r="D248" s="264">
        <f>ROUND(SUM(AV163:BS163),1)</f>
        <v>1241.0999999999999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0</v>
      </c>
      <c r="L255" s="190">
        <f>IF(K255&gt;[1]Trav!E118,[1]Trav!C118,[1]Trav!B118)</f>
        <v>3.7</v>
      </c>
      <c r="N255" s="274"/>
      <c r="O255">
        <f t="shared" si="114"/>
        <v>0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26.882999999999999</v>
      </c>
      <c r="L257" s="190">
        <f>IF(K257&gt;[1]Trav!E119,[1]Trav!C119,[1]Trav!B119)</f>
        <v>1.4</v>
      </c>
      <c r="N257" s="274"/>
      <c r="O257">
        <f t="shared" si="114"/>
        <v>37.636199999999995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23.3307</v>
      </c>
      <c r="L258" s="190">
        <f>IF(K258&gt;[1]Trav!E121,[1]Trav!C121,[1]Trav!B121)</f>
        <v>7.2</v>
      </c>
      <c r="N258" s="274"/>
      <c r="O258">
        <f t="shared" si="114"/>
        <v>167.98104000000001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25.922999999999998</v>
      </c>
      <c r="L259" s="190">
        <f>IF(K259&gt;[1]Trav!E121,[1]Trav!C121,[1]Trav!B121)</f>
        <v>7.2</v>
      </c>
      <c r="N259" s="274"/>
      <c r="O259">
        <f t="shared" si="114"/>
        <v>186.6456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2.5920000000000001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11.404800000000002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10.657</v>
      </c>
      <c r="L262" s="190">
        <f>[1]Trav!$B$123</f>
        <v>7.2</v>
      </c>
      <c r="M262" s="5"/>
      <c r="N262" s="274"/>
      <c r="O262">
        <f t="shared" si="114"/>
        <v>76.730400000000003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175</v>
      </c>
      <c r="D267" s="264">
        <f t="shared" si="116"/>
        <v>168</v>
      </c>
    </row>
    <row r="268" spans="1:15" x14ac:dyDescent="0.25">
      <c r="B268" s="32" t="s">
        <v>791</v>
      </c>
      <c r="C268" s="270">
        <f>Travail!F56</f>
        <v>194</v>
      </c>
      <c r="D268" s="264">
        <f t="shared" si="116"/>
        <v>187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12</v>
      </c>
      <c r="D270" s="264">
        <f t="shared" si="116"/>
        <v>11</v>
      </c>
    </row>
    <row r="271" spans="1:15" x14ac:dyDescent="0.25">
      <c r="B271" s="32" t="s">
        <v>795</v>
      </c>
      <c r="C271" s="270">
        <f>Travail!F59</f>
        <v>80</v>
      </c>
      <c r="D271" s="264">
        <f t="shared" si="116"/>
        <v>77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93</v>
      </c>
      <c r="D277" s="173">
        <f>C277</f>
        <v>93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2644</v>
      </c>
      <c r="D281" s="264">
        <f>ROUND(D245+D248+D251+D254+D257+D260+D261,0)</f>
        <v>2586</v>
      </c>
    </row>
    <row r="282" spans="1:4" x14ac:dyDescent="0.25">
      <c r="B282" s="14" t="s">
        <v>1372</v>
      </c>
      <c r="C282" s="173">
        <f>ROUND(C246+C249+C252+C255+C258,0)</f>
        <v>1098</v>
      </c>
      <c r="D282" s="264">
        <f>ROUND(D246+D249+D252+D255+D258,0)</f>
        <v>1094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8.6999999999999993</v>
      </c>
      <c r="D284" s="173">
        <f>ROUND(D281/(Troupeau!$B$17*G63),2)</f>
        <v>8.86</v>
      </c>
    </row>
    <row r="285" spans="1:4" x14ac:dyDescent="0.25">
      <c r="B285" s="14" t="s">
        <v>1375</v>
      </c>
      <c r="C285" s="173">
        <f>IF(Troupeau!$C$17=0,0,ROUND(C282/Troupeau!$C$17,2))</f>
        <v>57.79</v>
      </c>
      <c r="D285" s="173">
        <f>IF(Troupeau!$C$17=0,0,ROUND(D282/Troupeau!$C$17*G63,2))</f>
        <v>55.28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3742</v>
      </c>
      <c r="D287" s="264">
        <f>SUM(D281:D283)</f>
        <v>3680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516</v>
      </c>
      <c r="D289" s="264">
        <f>SUM(D262:D271)</f>
        <v>496</v>
      </c>
    </row>
    <row r="290" spans="2:4" x14ac:dyDescent="0.25">
      <c r="B290" s="14" t="s">
        <v>1421</v>
      </c>
      <c r="C290" s="270">
        <f>C275+C276+C277</f>
        <v>93</v>
      </c>
      <c r="D290" s="277">
        <f>D275+D276+D277</f>
        <v>93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4951</v>
      </c>
      <c r="D292" s="264">
        <f>ROUND(SUM(D287:D291),0)</f>
        <v>4869</v>
      </c>
    </row>
    <row r="293" spans="2:4" x14ac:dyDescent="0.25">
      <c r="B293" s="14" t="s">
        <v>874</v>
      </c>
      <c r="C293" s="173">
        <f>ROUND(IF(Scénario!$K$129=1,SUM(C275:C280),SUM(C278:C280)),0)</f>
        <v>93</v>
      </c>
      <c r="D293" s="173">
        <f>ROUND(IF(Scénario!$K$129=1,SUM(D275:D280),SUM(D278:D280)),0)</f>
        <v>93</v>
      </c>
    </row>
    <row r="294" spans="2:4" x14ac:dyDescent="0.25">
      <c r="B294" s="14" t="s">
        <v>875</v>
      </c>
      <c r="C294" s="173">
        <f>ROUND((C292-C293)/C83,0)</f>
        <v>3239</v>
      </c>
      <c r="D294" s="173">
        <f>ROUND((D292-D293)/D83,0)</f>
        <v>2388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1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0</v>
      </c>
    </row>
    <row r="299" spans="2:4" x14ac:dyDescent="0.25">
      <c r="B299" s="14" t="s">
        <v>1451</v>
      </c>
      <c r="C299" s="173">
        <f>IF(Troupeau!$B$3="OL",CdTrp1!AA221,0)</f>
        <v>0</v>
      </c>
    </row>
    <row r="300" spans="2:4" x14ac:dyDescent="0.25">
      <c r="B300" s="14" t="s">
        <v>1452</v>
      </c>
      <c r="C300" s="173">
        <f>IF(Troupeau!$B$3="BV",CdTrp1!AA220,0)+IF(Troupeau!$C$3="BV",CdTrp2!AA220,0)</f>
        <v>0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0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7" activePane="bottomLeft" state="frozen"/>
      <selection pane="bottomLeft" activeCell="P59" sqref="P5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1</v>
      </c>
      <c r="C53" s="156">
        <v>1</v>
      </c>
      <c r="D53" s="156">
        <v>1</v>
      </c>
      <c r="E53" s="156">
        <v>1</v>
      </c>
      <c r="F53" s="156">
        <v>1</v>
      </c>
      <c r="G53" s="156">
        <v>1</v>
      </c>
      <c r="H53" s="156">
        <v>1</v>
      </c>
      <c r="I53" s="156">
        <v>1</v>
      </c>
      <c r="J53" s="156">
        <v>1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69.007499999999993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505.16869565217394</v>
      </c>
      <c r="F63" s="61">
        <f t="shared" si="18"/>
        <v>556.42573913043475</v>
      </c>
      <c r="G63" s="61">
        <f t="shared" si="18"/>
        <v>553.55756521739136</v>
      </c>
      <c r="H63" s="61">
        <f t="shared" si="18"/>
        <v>532.9252173913045</v>
      </c>
      <c r="I63" s="61">
        <f t="shared" si="18"/>
        <v>530.14956521739134</v>
      </c>
      <c r="J63" s="61">
        <f t="shared" si="18"/>
        <v>542.08486956521745</v>
      </c>
      <c r="K63" s="61">
        <f t="shared" si="18"/>
        <v>553.55756521739136</v>
      </c>
      <c r="L63" s="61">
        <f t="shared" si="18"/>
        <v>535.70086956521743</v>
      </c>
      <c r="M63" s="61">
        <f t="shared" si="18"/>
        <v>535.70086956521743</v>
      </c>
      <c r="N63" s="61">
        <f t="shared" si="18"/>
        <v>553.55756521739136</v>
      </c>
      <c r="O63" s="61">
        <f t="shared" si="18"/>
        <v>553.55756521739136</v>
      </c>
      <c r="P63" s="61">
        <f t="shared" si="18"/>
        <v>553.55756521739136</v>
      </c>
      <c r="Q63" s="61">
        <f t="shared" si="18"/>
        <v>553.55756521739136</v>
      </c>
      <c r="R63" s="61">
        <f t="shared" si="18"/>
        <v>535.70086956521743</v>
      </c>
      <c r="S63" s="61">
        <f t="shared" si="18"/>
        <v>535.70086956521743</v>
      </c>
      <c r="T63" s="61">
        <f t="shared" si="18"/>
        <v>553.55756521739136</v>
      </c>
      <c r="U63" s="61">
        <f t="shared" si="18"/>
        <v>605.1846956521739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54.495304347826092</v>
      </c>
      <c r="C64" s="61">
        <f t="shared" si="19"/>
        <v>54.495304347826092</v>
      </c>
      <c r="D64" s="61">
        <f t="shared" si="19"/>
        <v>49.221565217391309</v>
      </c>
      <c r="E64" s="61">
        <f t="shared" si="19"/>
        <v>49.221565217391309</v>
      </c>
      <c r="F64" s="61">
        <f t="shared" si="19"/>
        <v>54.495304347826092</v>
      </c>
      <c r="G64" s="61">
        <f t="shared" si="19"/>
        <v>54.495304347826092</v>
      </c>
      <c r="H64" s="61">
        <f t="shared" si="19"/>
        <v>52.737391304347831</v>
      </c>
      <c r="I64" s="61">
        <f t="shared" si="19"/>
        <v>52.737391304347831</v>
      </c>
      <c r="J64" s="61">
        <f t="shared" si="19"/>
        <v>54.495304347826092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54.495304347826092</v>
      </c>
      <c r="V64" s="61">
        <f t="shared" si="19"/>
        <v>52.737391304347831</v>
      </c>
      <c r="W64" s="61">
        <f t="shared" si="19"/>
        <v>52.737391304347831</v>
      </c>
      <c r="X64" s="61">
        <f t="shared" si="19"/>
        <v>54.495304347826092</v>
      </c>
      <c r="Y64" s="61">
        <f t="shared" si="19"/>
        <v>54.495304347826092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74.572521739130451</v>
      </c>
      <c r="L65" s="61">
        <f t="shared" si="20"/>
        <v>72.166956521739138</v>
      </c>
      <c r="M65" s="61">
        <f t="shared" si="20"/>
        <v>72.166956521739138</v>
      </c>
      <c r="N65" s="61">
        <f t="shared" si="20"/>
        <v>74.572521739130451</v>
      </c>
      <c r="O65" s="61">
        <f t="shared" si="20"/>
        <v>74.572521739130451</v>
      </c>
      <c r="P65" s="61">
        <f t="shared" si="20"/>
        <v>74.572521739130451</v>
      </c>
      <c r="Q65" s="61">
        <f t="shared" si="20"/>
        <v>74.572521739130451</v>
      </c>
      <c r="R65" s="61">
        <f t="shared" si="20"/>
        <v>72.166956521739138</v>
      </c>
      <c r="S65" s="61">
        <f t="shared" si="20"/>
        <v>72.166956521739138</v>
      </c>
      <c r="T65" s="61">
        <f t="shared" si="20"/>
        <v>74.572521739130451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675</v>
      </c>
      <c r="C73" s="64">
        <f t="shared" ref="C73:Y73" si="28">ROUND(SUM(C63:C72),0)</f>
        <v>669</v>
      </c>
      <c r="D73" s="64">
        <f t="shared" si="28"/>
        <v>599</v>
      </c>
      <c r="E73" s="64">
        <f t="shared" si="28"/>
        <v>597</v>
      </c>
      <c r="F73" s="64">
        <f t="shared" si="28"/>
        <v>658</v>
      </c>
      <c r="G73" s="64">
        <f t="shared" si="28"/>
        <v>655</v>
      </c>
      <c r="H73" s="64">
        <f t="shared" si="28"/>
        <v>631</v>
      </c>
      <c r="I73" s="64">
        <f t="shared" si="28"/>
        <v>628</v>
      </c>
      <c r="J73" s="64">
        <f t="shared" si="28"/>
        <v>688</v>
      </c>
      <c r="K73" s="64">
        <f t="shared" si="28"/>
        <v>628</v>
      </c>
      <c r="L73" s="64">
        <f t="shared" si="28"/>
        <v>608</v>
      </c>
      <c r="M73" s="64">
        <f t="shared" si="28"/>
        <v>608</v>
      </c>
      <c r="N73" s="64">
        <f t="shared" si="28"/>
        <v>628</v>
      </c>
      <c r="O73" s="64">
        <f t="shared" si="28"/>
        <v>628</v>
      </c>
      <c r="P73" s="64">
        <f t="shared" si="28"/>
        <v>628</v>
      </c>
      <c r="Q73" s="64">
        <f t="shared" si="28"/>
        <v>628</v>
      </c>
      <c r="R73" s="64">
        <f t="shared" si="28"/>
        <v>608</v>
      </c>
      <c r="S73" s="64">
        <f t="shared" si="28"/>
        <v>608</v>
      </c>
      <c r="T73" s="64">
        <f t="shared" si="28"/>
        <v>628</v>
      </c>
      <c r="U73" s="64">
        <f t="shared" si="28"/>
        <v>677</v>
      </c>
      <c r="V73" s="64">
        <f t="shared" si="28"/>
        <v>655</v>
      </c>
      <c r="W73" s="64">
        <f t="shared" si="28"/>
        <v>653</v>
      </c>
      <c r="X73" s="64">
        <f t="shared" si="28"/>
        <v>675</v>
      </c>
      <c r="Y73" s="64">
        <f t="shared" si="28"/>
        <v>675</v>
      </c>
      <c r="Z73" s="52"/>
      <c r="AA73" s="56">
        <f>ROUND(SUM(B73:Y73),0)</f>
        <v>15335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/>
      <c r="C123" s="60"/>
      <c r="D123" s="60"/>
      <c r="E123" s="60"/>
      <c r="F123" s="60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60"/>
      <c r="W123" s="60"/>
      <c r="X123" s="60"/>
      <c r="Y123" s="60"/>
    </row>
    <row r="124" spans="1:29" x14ac:dyDescent="0.25">
      <c r="A124" s="128" t="str">
        <f>A$16</f>
        <v>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8.9620969808695659</v>
      </c>
      <c r="H136" s="61">
        <f t="shared" si="51"/>
        <v>8.6280592695652221</v>
      </c>
      <c r="I136" s="61">
        <f t="shared" si="51"/>
        <v>8.5831214608695667</v>
      </c>
      <c r="J136" s="61">
        <f t="shared" si="51"/>
        <v>8.7763540382608713</v>
      </c>
      <c r="K136" s="61">
        <f t="shared" si="51"/>
        <v>5.5743246817391308</v>
      </c>
      <c r="L136" s="61">
        <f t="shared" si="51"/>
        <v>5.3945077565217394</v>
      </c>
      <c r="M136" s="61">
        <f t="shared" si="51"/>
        <v>5.3945077565217394</v>
      </c>
      <c r="N136" s="61">
        <f t="shared" si="51"/>
        <v>5.5743246817391308</v>
      </c>
      <c r="O136" s="61">
        <f t="shared" si="51"/>
        <v>5.5743246817391308</v>
      </c>
      <c r="P136" s="61">
        <f t="shared" si="51"/>
        <v>5.5743246817391308</v>
      </c>
      <c r="Q136" s="61">
        <f t="shared" si="51"/>
        <v>5.5743246817391308</v>
      </c>
      <c r="R136" s="61">
        <f t="shared" si="51"/>
        <v>5.3945077565217394</v>
      </c>
      <c r="S136" s="61">
        <f t="shared" si="51"/>
        <v>5.3945077565217394</v>
      </c>
      <c r="T136" s="61">
        <f t="shared" si="51"/>
        <v>4.3786403408695662</v>
      </c>
      <c r="U136" s="61">
        <f t="shared" si="51"/>
        <v>8.6541411478260866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177.25815880347827</v>
      </c>
    </row>
    <row r="137" spans="1:31" x14ac:dyDescent="0.25">
      <c r="A137" s="128" t="str">
        <f>A$16</f>
        <v>vides</v>
      </c>
      <c r="B137" s="61">
        <f t="shared" ref="B137:Y144" si="52">B111*(1-B124)</f>
        <v>0.70843895652173916</v>
      </c>
      <c r="C137" s="61">
        <f t="shared" si="52"/>
        <v>0.70843895652173916</v>
      </c>
      <c r="D137" s="61">
        <f t="shared" si="52"/>
        <v>0.63988034782608705</v>
      </c>
      <c r="E137" s="61">
        <f t="shared" si="52"/>
        <v>0.63988034782608705</v>
      </c>
      <c r="F137" s="61">
        <f t="shared" si="52"/>
        <v>0.70843895652173916</v>
      </c>
      <c r="G137" s="61">
        <f t="shared" si="52"/>
        <v>0.70843895652173916</v>
      </c>
      <c r="H137" s="61">
        <f t="shared" si="52"/>
        <v>0.6855860869565219</v>
      </c>
      <c r="I137" s="61">
        <f t="shared" si="52"/>
        <v>0.6855860869565219</v>
      </c>
      <c r="J137" s="61">
        <f t="shared" si="52"/>
        <v>0.70843895652173916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0.70843895652173916</v>
      </c>
      <c r="V137" s="61">
        <f t="shared" si="52"/>
        <v>0.6855860869565219</v>
      </c>
      <c r="W137" s="61">
        <f t="shared" si="52"/>
        <v>0.6855860869565219</v>
      </c>
      <c r="X137" s="61">
        <f t="shared" si="52"/>
        <v>0.70843895652173916</v>
      </c>
      <c r="Y137" s="61">
        <f t="shared" si="52"/>
        <v>0.70843895652173916</v>
      </c>
      <c r="AA137" s="61">
        <f>SUM(B137:Y137)</f>
        <v>9.689616695652175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0.96944278260869587</v>
      </c>
      <c r="L138" s="61">
        <f t="shared" si="52"/>
        <v>0.93817043478260886</v>
      </c>
      <c r="M138" s="61">
        <f t="shared" si="52"/>
        <v>0.93817043478260886</v>
      </c>
      <c r="N138" s="61">
        <f t="shared" si="52"/>
        <v>0.96944278260869587</v>
      </c>
      <c r="O138" s="61">
        <f t="shared" si="52"/>
        <v>0.96944278260869587</v>
      </c>
      <c r="P138" s="61">
        <f t="shared" si="52"/>
        <v>0.96944278260869587</v>
      </c>
      <c r="Q138" s="61">
        <f t="shared" si="52"/>
        <v>0.96944278260869587</v>
      </c>
      <c r="R138" s="61">
        <f t="shared" si="52"/>
        <v>0.93817043478260886</v>
      </c>
      <c r="S138" s="61">
        <f t="shared" si="52"/>
        <v>0.93817043478260886</v>
      </c>
      <c r="T138" s="61">
        <f t="shared" si="52"/>
        <v>0.96944278260869587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14.691749008695654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204.69940346434785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225.16934381078266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7" activePane="bottomLeft" state="frozen"/>
      <selection pane="bottomLeft" activeCell="Q55" sqref="Q55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36.81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191.9076</v>
      </c>
      <c r="I63" s="61">
        <f t="shared" si="18"/>
        <v>188.00880000000001</v>
      </c>
      <c r="J63" s="61">
        <f t="shared" si="18"/>
        <v>190.24699999999999</v>
      </c>
      <c r="K63" s="61">
        <f t="shared" si="18"/>
        <v>190.24699999999999</v>
      </c>
      <c r="L63" s="61">
        <f t="shared" si="18"/>
        <v>184.10999999999999</v>
      </c>
      <c r="M63" s="61">
        <f t="shared" si="18"/>
        <v>184.10999999999999</v>
      </c>
      <c r="N63" s="61">
        <f t="shared" si="18"/>
        <v>190.24699999999999</v>
      </c>
      <c r="O63" s="61">
        <f t="shared" si="18"/>
        <v>190.24699999999999</v>
      </c>
      <c r="P63" s="61">
        <f t="shared" si="18"/>
        <v>190.24699999999999</v>
      </c>
      <c r="Q63" s="61">
        <f t="shared" si="18"/>
        <v>190.24699999999999</v>
      </c>
      <c r="R63" s="61">
        <f t="shared" si="18"/>
        <v>174.42000000000002</v>
      </c>
      <c r="S63" s="61">
        <f t="shared" si="18"/>
        <v>174.42000000000002</v>
      </c>
      <c r="T63" s="61">
        <f t="shared" si="18"/>
        <v>185.32295999999999</v>
      </c>
      <c r="U63" s="61">
        <f t="shared" si="18"/>
        <v>190.41192000000001</v>
      </c>
      <c r="V63" s="61">
        <f t="shared" si="18"/>
        <v>199.70519999999996</v>
      </c>
      <c r="W63" s="61">
        <f t="shared" si="18"/>
        <v>203.60399999999998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8.2459999999999987</v>
      </c>
      <c r="H64" s="61">
        <f t="shared" si="18"/>
        <v>15.959999999999997</v>
      </c>
      <c r="I64" s="61">
        <f t="shared" si="18"/>
        <v>23.939999999999998</v>
      </c>
      <c r="J64" s="61">
        <f t="shared" si="18"/>
        <v>24.738</v>
      </c>
      <c r="K64" s="61">
        <f t="shared" si="18"/>
        <v>24.738</v>
      </c>
      <c r="L64" s="61">
        <f t="shared" si="18"/>
        <v>23.939999999999998</v>
      </c>
      <c r="M64" s="61">
        <f t="shared" si="18"/>
        <v>23.939999999999998</v>
      </c>
      <c r="N64" s="61">
        <f t="shared" si="18"/>
        <v>24.738</v>
      </c>
      <c r="O64" s="61">
        <f t="shared" si="18"/>
        <v>24.738</v>
      </c>
      <c r="P64" s="61">
        <f t="shared" si="18"/>
        <v>24.738</v>
      </c>
      <c r="Q64" s="61">
        <f t="shared" si="18"/>
        <v>24.738</v>
      </c>
      <c r="R64" s="61">
        <f t="shared" si="18"/>
        <v>23.939999999999998</v>
      </c>
      <c r="S64" s="61">
        <f t="shared" si="18"/>
        <v>23.939999999999998</v>
      </c>
      <c r="T64" s="61">
        <f t="shared" si="18"/>
        <v>20.614999999999998</v>
      </c>
      <c r="U64" s="61">
        <f t="shared" si="18"/>
        <v>20.614999999999998</v>
      </c>
      <c r="V64" s="61">
        <f t="shared" si="18"/>
        <v>7.9799999999999986</v>
      </c>
      <c r="W64" s="61">
        <f t="shared" si="18"/>
        <v>3.9899999999999993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89.375999999999991</v>
      </c>
      <c r="E65" s="61">
        <f t="shared" si="18"/>
        <v>89.375999999999991</v>
      </c>
      <c r="F65" s="61">
        <f t="shared" si="18"/>
        <v>98.951999999999998</v>
      </c>
      <c r="G65" s="61">
        <f t="shared" si="18"/>
        <v>98.951999999999998</v>
      </c>
      <c r="H65" s="61">
        <f t="shared" si="18"/>
        <v>95.759999999999991</v>
      </c>
      <c r="I65" s="61">
        <f t="shared" si="18"/>
        <v>95.759999999999991</v>
      </c>
      <c r="J65" s="61">
        <f t="shared" si="18"/>
        <v>98.951999999999998</v>
      </c>
      <c r="K65" s="61">
        <f t="shared" si="18"/>
        <v>98.951999999999998</v>
      </c>
      <c r="L65" s="61">
        <f t="shared" si="18"/>
        <v>95.759999999999991</v>
      </c>
      <c r="M65" s="61">
        <f t="shared" si="18"/>
        <v>95.759999999999991</v>
      </c>
      <c r="N65" s="61">
        <f t="shared" si="18"/>
        <v>98.951999999999998</v>
      </c>
      <c r="O65" s="61">
        <f t="shared" si="18"/>
        <v>98.951999999999998</v>
      </c>
      <c r="P65" s="61">
        <f t="shared" si="18"/>
        <v>98.951999999999998</v>
      </c>
      <c r="Q65" s="61">
        <f t="shared" si="18"/>
        <v>98.951999999999998</v>
      </c>
      <c r="R65" s="61">
        <f t="shared" si="18"/>
        <v>95.759999999999991</v>
      </c>
      <c r="S65" s="61">
        <f t="shared" si="18"/>
        <v>95.759999999999991</v>
      </c>
      <c r="T65" s="61">
        <f t="shared" si="18"/>
        <v>98.951999999999998</v>
      </c>
      <c r="U65" s="61">
        <f t="shared" si="18"/>
        <v>98.951999999999998</v>
      </c>
      <c r="V65" s="61">
        <f t="shared" si="18"/>
        <v>95.759999999999991</v>
      </c>
      <c r="W65" s="61">
        <f t="shared" si="18"/>
        <v>95.759999999999991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283</v>
      </c>
      <c r="E73" s="64">
        <f t="shared" si="19"/>
        <v>283</v>
      </c>
      <c r="F73" s="64">
        <f t="shared" si="19"/>
        <v>314</v>
      </c>
      <c r="G73" s="64">
        <f t="shared" si="19"/>
        <v>310</v>
      </c>
      <c r="H73" s="64">
        <f t="shared" si="19"/>
        <v>304</v>
      </c>
      <c r="I73" s="64">
        <f t="shared" si="19"/>
        <v>308</v>
      </c>
      <c r="J73" s="64">
        <f t="shared" si="19"/>
        <v>314</v>
      </c>
      <c r="K73" s="64">
        <f t="shared" si="19"/>
        <v>314</v>
      </c>
      <c r="L73" s="64">
        <f t="shared" si="19"/>
        <v>304</v>
      </c>
      <c r="M73" s="64">
        <f t="shared" si="19"/>
        <v>304</v>
      </c>
      <c r="N73" s="64">
        <f t="shared" si="19"/>
        <v>314</v>
      </c>
      <c r="O73" s="64">
        <f t="shared" si="19"/>
        <v>314</v>
      </c>
      <c r="P73" s="64">
        <f t="shared" si="19"/>
        <v>314</v>
      </c>
      <c r="Q73" s="64">
        <f t="shared" si="19"/>
        <v>314</v>
      </c>
      <c r="R73" s="64">
        <f t="shared" si="19"/>
        <v>294</v>
      </c>
      <c r="S73" s="64">
        <f t="shared" si="19"/>
        <v>294</v>
      </c>
      <c r="T73" s="64">
        <f t="shared" si="19"/>
        <v>305</v>
      </c>
      <c r="U73" s="64">
        <f t="shared" si="19"/>
        <v>310</v>
      </c>
      <c r="V73" s="64">
        <f t="shared" si="19"/>
        <v>303</v>
      </c>
      <c r="W73" s="64">
        <f t="shared" si="19"/>
        <v>303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7362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genisses +1an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2.3508681</v>
      </c>
      <c r="I136" s="61">
        <f t="shared" si="33"/>
        <v>2.3031078000000003</v>
      </c>
      <c r="J136" s="61">
        <f t="shared" si="33"/>
        <v>2.3305257499999996</v>
      </c>
      <c r="K136" s="61">
        <f t="shared" si="33"/>
        <v>2.3305257499999996</v>
      </c>
      <c r="L136" s="61">
        <f t="shared" si="33"/>
        <v>2.2553475000000001</v>
      </c>
      <c r="M136" s="61">
        <f t="shared" si="33"/>
        <v>2.2553475000000001</v>
      </c>
      <c r="N136" s="61">
        <f t="shared" si="33"/>
        <v>2.3305257499999996</v>
      </c>
      <c r="O136" s="61">
        <f t="shared" si="33"/>
        <v>2.3305257499999996</v>
      </c>
      <c r="P136" s="61">
        <f t="shared" si="33"/>
        <v>2.3305257499999996</v>
      </c>
      <c r="Q136" s="61">
        <f t="shared" si="33"/>
        <v>2.3305257499999996</v>
      </c>
      <c r="R136" s="61">
        <f t="shared" si="33"/>
        <v>1.9186200000000002</v>
      </c>
      <c r="S136" s="61">
        <f t="shared" si="33"/>
        <v>1.9186200000000002</v>
      </c>
      <c r="T136" s="61">
        <f t="shared" si="33"/>
        <v>2.5945214399999998</v>
      </c>
      <c r="U136" s="61">
        <f t="shared" si="33"/>
        <v>2.6657668800000001</v>
      </c>
      <c r="V136" s="61">
        <f t="shared" si="33"/>
        <v>2.7958727999999997</v>
      </c>
      <c r="W136" s="61">
        <f t="shared" si="33"/>
        <v>2.8504559999999999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58.674368575466652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0.10719799999999997</v>
      </c>
      <c r="H137" s="61">
        <f t="shared" si="34"/>
        <v>0.20747999999999997</v>
      </c>
      <c r="I137" s="61">
        <f t="shared" si="34"/>
        <v>0.31122</v>
      </c>
      <c r="J137" s="61">
        <f t="shared" si="34"/>
        <v>0.32159399999999999</v>
      </c>
      <c r="K137" s="61">
        <f t="shared" si="34"/>
        <v>0.32159399999999999</v>
      </c>
      <c r="L137" s="61">
        <f t="shared" si="34"/>
        <v>0.31122</v>
      </c>
      <c r="M137" s="61">
        <f t="shared" si="34"/>
        <v>0.31122</v>
      </c>
      <c r="N137" s="61">
        <f t="shared" si="34"/>
        <v>0.32159399999999999</v>
      </c>
      <c r="O137" s="61">
        <f t="shared" si="34"/>
        <v>0.32159399999999999</v>
      </c>
      <c r="P137" s="61">
        <f t="shared" si="34"/>
        <v>0.32159399999999999</v>
      </c>
      <c r="Q137" s="61">
        <f t="shared" si="34"/>
        <v>0.32159399999999999</v>
      </c>
      <c r="R137" s="61">
        <f t="shared" si="34"/>
        <v>0.31122</v>
      </c>
      <c r="S137" s="61">
        <f t="shared" si="34"/>
        <v>0.31122</v>
      </c>
      <c r="T137" s="61">
        <f t="shared" si="34"/>
        <v>0.26799499999999998</v>
      </c>
      <c r="U137" s="61">
        <f t="shared" si="34"/>
        <v>0.26799499999999998</v>
      </c>
      <c r="V137" s="61">
        <f t="shared" si="34"/>
        <v>0.10373999999999999</v>
      </c>
      <c r="W137" s="61">
        <f t="shared" si="34"/>
        <v>5.1869999999999993E-2</v>
      </c>
      <c r="X137" s="61">
        <f t="shared" si="34"/>
        <v>0</v>
      </c>
      <c r="Y137" s="61">
        <f t="shared" si="34"/>
        <v>0</v>
      </c>
      <c r="AA137" s="61">
        <f>SUM(B137:Y137)</f>
        <v>4.4919420000000008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1.286376</v>
      </c>
      <c r="G138" s="61">
        <f t="shared" si="34"/>
        <v>1.286376</v>
      </c>
      <c r="H138" s="61">
        <f t="shared" si="34"/>
        <v>1.24488</v>
      </c>
      <c r="I138" s="61">
        <f t="shared" si="34"/>
        <v>1.24488</v>
      </c>
      <c r="J138" s="61">
        <f t="shared" si="34"/>
        <v>1.286376</v>
      </c>
      <c r="K138" s="61">
        <f t="shared" si="34"/>
        <v>1.286376</v>
      </c>
      <c r="L138" s="61">
        <f t="shared" si="34"/>
        <v>1.24488</v>
      </c>
      <c r="M138" s="61">
        <f t="shared" si="34"/>
        <v>1.24488</v>
      </c>
      <c r="N138" s="61">
        <f t="shared" si="34"/>
        <v>1.286376</v>
      </c>
      <c r="O138" s="61">
        <f t="shared" si="34"/>
        <v>1.286376</v>
      </c>
      <c r="P138" s="61">
        <f t="shared" si="34"/>
        <v>1.286376</v>
      </c>
      <c r="Q138" s="61">
        <f t="shared" si="34"/>
        <v>1.286376</v>
      </c>
      <c r="R138" s="61">
        <f t="shared" si="34"/>
        <v>1.24488</v>
      </c>
      <c r="S138" s="61">
        <f t="shared" si="34"/>
        <v>1.24488</v>
      </c>
      <c r="T138" s="61">
        <f t="shared" si="34"/>
        <v>1.286376</v>
      </c>
      <c r="U138" s="61">
        <f t="shared" si="34"/>
        <v>1.286376</v>
      </c>
      <c r="V138" s="61">
        <f t="shared" si="34"/>
        <v>1.24488</v>
      </c>
      <c r="W138" s="61">
        <f t="shared" si="34"/>
        <v>1.24488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29.977987199999998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93.144297775466654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97.801512664239993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2023-01-09T10:06:39Z</dcterms:modified>
</cp:coreProperties>
</file>