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80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J11" i="29" l="1"/>
  <c r="BI19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L109" i="30"/>
  <c r="BK109" i="30"/>
  <c r="BJ109" i="30"/>
  <c r="BI109" i="30"/>
  <c r="BH109" i="30"/>
  <c r="BG109" i="30"/>
  <c r="BS108" i="30"/>
  <c r="BR108" i="30"/>
  <c r="BQ108" i="30"/>
  <c r="BP108" i="30"/>
  <c r="BO108" i="30"/>
  <c r="BA108" i="30"/>
  <c r="AZ108" i="30"/>
  <c r="AY108" i="30"/>
  <c r="AX108" i="30"/>
  <c r="AW108" i="30"/>
  <c r="AV108" i="30"/>
  <c r="BL107" i="30"/>
  <c r="BK107" i="30"/>
  <c r="BJ107" i="30"/>
  <c r="BI107" i="30"/>
  <c r="BH107" i="30"/>
  <c r="BG107" i="30"/>
  <c r="BS106" i="30"/>
  <c r="BR106" i="30"/>
  <c r="BQ106" i="30"/>
  <c r="BP106" i="30"/>
  <c r="BO106" i="30"/>
  <c r="AX106" i="30"/>
  <c r="AW106" i="30"/>
  <c r="AV106" i="30"/>
  <c r="AU105" i="30"/>
  <c r="BD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BK87" i="30"/>
  <c r="BJ87" i="30"/>
  <c r="BI87" i="30"/>
  <c r="BH87" i="30"/>
  <c r="BG87" i="30"/>
  <c r="BL86" i="30"/>
  <c r="BK86" i="30"/>
  <c r="BJ86" i="30"/>
  <c r="BI86" i="30"/>
  <c r="BH86" i="30"/>
  <c r="BG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W76" i="30"/>
  <c r="V76" i="30"/>
  <c r="U76" i="30"/>
  <c r="T76" i="30"/>
  <c r="S76" i="30"/>
  <c r="R76" i="30"/>
  <c r="W75" i="30"/>
  <c r="V75" i="30"/>
  <c r="U75" i="30"/>
  <c r="T75" i="30"/>
  <c r="S75" i="30"/>
  <c r="R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S12" i="29"/>
  <c r="R12" i="29"/>
  <c r="Q12" i="29"/>
  <c r="P12" i="29"/>
  <c r="O12" i="29"/>
  <c r="N12" i="29"/>
  <c r="S10" i="29"/>
  <c r="R10" i="29"/>
  <c r="Q10" i="29"/>
  <c r="P10" i="29"/>
  <c r="O10" i="29"/>
  <c r="N10" i="29"/>
  <c r="S9" i="29"/>
  <c r="R9" i="29"/>
  <c r="Q9" i="29"/>
  <c r="P9" i="29"/>
  <c r="O9" i="29"/>
  <c r="N9" i="29"/>
  <c r="S8" i="29"/>
  <c r="R8" i="29"/>
  <c r="Q8" i="29"/>
  <c r="P8" i="29"/>
  <c r="O8" i="29"/>
  <c r="N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AV86" i="30"/>
  <c r="BD86" i="30"/>
  <c r="BJ110" i="30"/>
  <c r="BJ108" i="30"/>
  <c r="BB108" i="30"/>
  <c r="BJ106" i="30"/>
  <c r="BB106" i="30"/>
  <c r="BS87" i="30"/>
  <c r="BC87" i="30"/>
  <c r="BS86" i="30"/>
  <c r="BC86" i="30"/>
  <c r="BK108" i="30"/>
  <c r="BC106" i="30"/>
  <c r="BI110" i="30"/>
  <c r="BI108" i="30"/>
  <c r="BA107" i="30"/>
  <c r="BI106" i="30"/>
  <c r="BA106" i="30"/>
  <c r="BR87" i="30"/>
  <c r="BB87" i="30"/>
  <c r="BR86" i="30"/>
  <c r="BB86" i="30"/>
  <c r="BK110" i="30"/>
  <c r="BH110" i="30"/>
  <c r="BH108" i="30"/>
  <c r="BP107" i="30"/>
  <c r="AZ107" i="30"/>
  <c r="BH106" i="30"/>
  <c r="AZ106" i="30"/>
  <c r="BQ87" i="30"/>
  <c r="BA87" i="30"/>
  <c r="BQ86" i="30"/>
  <c r="BA86" i="30"/>
  <c r="BS107" i="30"/>
  <c r="BG110" i="30"/>
  <c r="BG108" i="30"/>
  <c r="BO107" i="30"/>
  <c r="BG106" i="30"/>
  <c r="AY106" i="30"/>
  <c r="BP87" i="30"/>
  <c r="AZ87" i="30"/>
  <c r="BP86" i="30"/>
  <c r="AZ86" i="30"/>
  <c r="BC108" i="30"/>
  <c r="BN108" i="30"/>
  <c r="BF108" i="30"/>
  <c r="BN107" i="30"/>
  <c r="BN106" i="30"/>
  <c r="BF106" i="30"/>
  <c r="BO87" i="30"/>
  <c r="AY87" i="30"/>
  <c r="BO86" i="30"/>
  <c r="AY86" i="30"/>
  <c r="BM108" i="30"/>
  <c r="BE108" i="30"/>
  <c r="BM107" i="30"/>
  <c r="BM106" i="30"/>
  <c r="BN87" i="30"/>
  <c r="BF87" i="30"/>
  <c r="AX87" i="30"/>
  <c r="BN86" i="30"/>
  <c r="BF86" i="30"/>
  <c r="AX86" i="30"/>
  <c r="BK106" i="30"/>
  <c r="BL110" i="30"/>
  <c r="BL108" i="30"/>
  <c r="BD108" i="30"/>
  <c r="BL106" i="30"/>
  <c r="BM87" i="30"/>
  <c r="BE87" i="30"/>
  <c r="AW87" i="30"/>
  <c r="BM86" i="30"/>
  <c r="BE86" i="30"/>
  <c r="AW8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T236" i="31"/>
  <c r="X236" i="31" s="1"/>
  <c r="C309" i="32" s="1"/>
  <c r="T235" i="31"/>
  <c r="T274" i="31" s="1"/>
  <c r="Z254" i="31"/>
  <c r="AT2" i="30"/>
  <c r="BZ2" i="30"/>
  <c r="DC2" i="30"/>
  <c r="AD13" i="29"/>
  <c r="AD14" i="29" s="1"/>
  <c r="T233" i="31" s="1"/>
  <c r="T271" i="31" s="1"/>
  <c r="AH22" i="29"/>
  <c r="AE22" i="29"/>
  <c r="AD22" i="29"/>
  <c r="AD20" i="29"/>
  <c r="AF20" i="29" s="1"/>
  <c r="AK25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Y138" i="32" s="1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N154" i="32" s="1"/>
  <c r="BM101" i="32"/>
  <c r="BL101" i="32"/>
  <c r="BK101" i="32"/>
  <c r="BJ101" i="32"/>
  <c r="BJ154" i="32" s="1"/>
  <c r="BI101" i="32"/>
  <c r="BH101" i="32"/>
  <c r="BG101" i="32"/>
  <c r="BF101" i="32"/>
  <c r="BF154" i="32" s="1"/>
  <c r="BE101" i="32"/>
  <c r="BD101" i="32"/>
  <c r="BC101" i="32"/>
  <c r="BB101" i="32"/>
  <c r="BA101" i="32"/>
  <c r="AZ101" i="32"/>
  <c r="AY101" i="32"/>
  <c r="AX101" i="32"/>
  <c r="AX154" i="32" s="1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K99" i="32"/>
  <c r="BJ99" i="32"/>
  <c r="BJ152" i="32" s="1"/>
  <c r="BI99" i="32"/>
  <c r="BH99" i="32"/>
  <c r="BG99" i="32"/>
  <c r="BF99" i="32"/>
  <c r="BF152" i="32" s="1"/>
  <c r="BE99" i="32"/>
  <c r="BD99" i="32"/>
  <c r="BC99" i="32"/>
  <c r="BB99" i="32"/>
  <c r="BA99" i="32"/>
  <c r="AZ99" i="32"/>
  <c r="AY99" i="32"/>
  <c r="AX99" i="32"/>
  <c r="AX152" i="32" s="1"/>
  <c r="AW99" i="32"/>
  <c r="AV99" i="32"/>
  <c r="BS98" i="32"/>
  <c r="BR98" i="32"/>
  <c r="BQ98" i="32"/>
  <c r="BP98" i="32"/>
  <c r="BO98" i="32"/>
  <c r="BN98" i="32"/>
  <c r="BN151" i="32" s="1"/>
  <c r="BM98" i="32"/>
  <c r="BL98" i="32"/>
  <c r="BK98" i="32"/>
  <c r="BJ98" i="32"/>
  <c r="BI98" i="32"/>
  <c r="BH98" i="32"/>
  <c r="BG98" i="32"/>
  <c r="BF98" i="32"/>
  <c r="BF151" i="32" s="1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M73" i="31" s="1"/>
  <c r="BL51" i="31"/>
  <c r="BK51" i="31"/>
  <c r="BJ51" i="3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Y73" i="31" s="1"/>
  <c r="AX51" i="31"/>
  <c r="AW51" i="31"/>
  <c r="AW73" i="31" s="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Z72" i="31" s="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Z71" i="31" s="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B72" i="31" s="1"/>
  <c r="BA61" i="31"/>
  <c r="AZ61" i="31"/>
  <c r="AY61" i="31"/>
  <c r="AY72" i="31" s="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T20" i="29" s="1"/>
  <c r="T21" i="29" s="1"/>
  <c r="T7" i="29" s="1"/>
  <c r="T12" i="29" s="1"/>
  <c r="S84" i="29"/>
  <c r="S71" i="29" s="1"/>
  <c r="R84" i="29"/>
  <c r="Q84" i="29"/>
  <c r="P84" i="29"/>
  <c r="O84" i="29"/>
  <c r="N84" i="29"/>
  <c r="M84" i="29"/>
  <c r="M20" i="29" s="1"/>
  <c r="M21" i="29" s="1"/>
  <c r="M7" i="29" s="1"/>
  <c r="M12" i="29" s="1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D51" i="32" s="1"/>
  <c r="C52" i="32"/>
  <c r="D52" i="32" s="1"/>
  <c r="C53" i="32"/>
  <c r="D53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60" i="32"/>
  <c r="D60" i="32" s="1"/>
  <c r="C61" i="32"/>
  <c r="D61" i="32" s="1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AZ89" i="32"/>
  <c r="BE89" i="32"/>
  <c r="BP89" i="32"/>
  <c r="BZ89" i="32"/>
  <c r="CA89" i="32"/>
  <c r="CE89" i="32"/>
  <c r="CI89" i="32"/>
  <c r="CT89" i="32"/>
  <c r="CY89" i="32"/>
  <c r="DC89" i="32"/>
  <c r="DD89" i="32"/>
  <c r="DV89" i="32" s="1"/>
  <c r="DY89" i="32"/>
  <c r="AU90" i="32"/>
  <c r="AX90" i="32" s="1"/>
  <c r="AV90" i="32"/>
  <c r="AZ90" i="32"/>
  <c r="BG90" i="32"/>
  <c r="BQ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AC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M129" i="32"/>
  <c r="Q129" i="32"/>
  <c r="U129" i="32"/>
  <c r="AC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BM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AV152" i="32"/>
  <c r="AW152" i="32"/>
  <c r="AY152" i="32"/>
  <c r="AZ152" i="32"/>
  <c r="BA152" i="32"/>
  <c r="BB152" i="32"/>
  <c r="BC152" i="32"/>
  <c r="BD152" i="32"/>
  <c r="BE152" i="32"/>
  <c r="BG152" i="32"/>
  <c r="BH152" i="32"/>
  <c r="BI152" i="32"/>
  <c r="BK152" i="32"/>
  <c r="BL152" i="32"/>
  <c r="BM152" i="32"/>
  <c r="BO152" i="32"/>
  <c r="BP152" i="32"/>
  <c r="BQ152" i="32"/>
  <c r="BR152" i="32"/>
  <c r="BS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AV154" i="32"/>
  <c r="AW154" i="32"/>
  <c r="AY154" i="32"/>
  <c r="AZ154" i="32"/>
  <c r="BA154" i="32"/>
  <c r="BB154" i="32"/>
  <c r="BC154" i="32"/>
  <c r="BD154" i="32"/>
  <c r="BE154" i="32"/>
  <c r="BG154" i="32"/>
  <c r="BH154" i="32"/>
  <c r="BI154" i="32"/>
  <c r="BK154" i="32"/>
  <c r="BL154" i="32"/>
  <c r="BM154" i="32"/>
  <c r="BO154" i="32"/>
  <c r="BP154" i="32"/>
  <c r="BQ154" i="32"/>
  <c r="BR154" i="32"/>
  <c r="BS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G155" i="32"/>
  <c r="BH155" i="32"/>
  <c r="BI155" i="32"/>
  <c r="BJ155" i="32"/>
  <c r="BK155" i="32"/>
  <c r="BL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AL207" i="32"/>
  <c r="D210" i="32" s="1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X73" i="31"/>
  <c r="BA73" i="31"/>
  <c r="BI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W72" i="31"/>
  <c r="AX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BC73" i="31"/>
  <c r="BD73" i="31"/>
  <c r="BJ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B167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5" i="31"/>
  <c r="X245" i="31" s="1"/>
  <c r="T246" i="31"/>
  <c r="B166" i="31" s="1"/>
  <c r="Z256" i="31"/>
  <c r="Z257" i="31"/>
  <c r="Z258" i="31"/>
  <c r="Z259" i="31"/>
  <c r="Z260" i="31"/>
  <c r="V263" i="31"/>
  <c r="J46" i="31" s="1"/>
  <c r="C210" i="32" s="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X17" i="30"/>
  <c r="AX62" i="30" s="1"/>
  <c r="AY17" i="30"/>
  <c r="AY62" i="30" s="1"/>
  <c r="AZ17" i="30"/>
  <c r="AZ62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Y19" i="30"/>
  <c r="AY64" i="30" s="1"/>
  <c r="BA19" i="30"/>
  <c r="BA64" i="30" s="1"/>
  <c r="BC19" i="30"/>
  <c r="BC75" i="30" s="1"/>
  <c r="BD19" i="30"/>
  <c r="BD64" i="30" s="1"/>
  <c r="BE19" i="30"/>
  <c r="BG19" i="30"/>
  <c r="BI19" i="30"/>
  <c r="BL19" i="30"/>
  <c r="BM19" i="30"/>
  <c r="BM64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K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AW28" i="30"/>
  <c r="BB28" i="30"/>
  <c r="BF28" i="30"/>
  <c r="BK28" i="30"/>
  <c r="BM28" i="30"/>
  <c r="BQ28" i="30"/>
  <c r="BR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A30" i="30"/>
  <c r="BE30" i="30"/>
  <c r="BF30" i="30"/>
  <c r="BJ30" i="30"/>
  <c r="BO30" i="30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I61" i="30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O62" i="30"/>
  <c r="BQ62" i="30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Z64" i="30"/>
  <c r="BE64" i="30"/>
  <c r="BF64" i="30"/>
  <c r="BN64" i="30"/>
  <c r="BP64" i="30"/>
  <c r="BR64" i="30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B73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D280" i="32" s="1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J8" i="29"/>
  <c r="B81" i="30" s="1"/>
  <c r="AK20" i="29"/>
  <c r="AK21" i="29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P20" i="29"/>
  <c r="P21" i="29" s="1"/>
  <c r="P7" i="29" s="1"/>
  <c r="Q20" i="29"/>
  <c r="Q21" i="29" s="1"/>
  <c r="Q7" i="29" s="1"/>
  <c r="R20" i="29"/>
  <c r="R21" i="29" s="1"/>
  <c r="R7" i="29" s="1"/>
  <c r="U20" i="29"/>
  <c r="U21" i="29" s="1"/>
  <c r="U7" i="29" s="1"/>
  <c r="U12" i="29" s="1"/>
  <c r="V20" i="29"/>
  <c r="V21" i="29" s="1"/>
  <c r="V7" i="29" s="1"/>
  <c r="V12" i="29" s="1"/>
  <c r="X20" i="29"/>
  <c r="X21" i="29" s="1"/>
  <c r="X7" i="29" s="1"/>
  <c r="X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U71" i="29" l="1"/>
  <c r="Y134" i="32"/>
  <c r="Y129" i="32"/>
  <c r="D16" i="30"/>
  <c r="F86" i="30"/>
  <c r="C279" i="32" s="1"/>
  <c r="D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U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V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Z188" i="28"/>
  <c r="AC188" i="28" s="1"/>
  <c r="Y188" i="28"/>
  <c r="AB188" i="28" s="1"/>
  <c r="X188" i="28"/>
  <c r="AA188" i="28" s="1"/>
  <c r="T188" i="28"/>
  <c r="AF188" i="28" s="1"/>
  <c r="Z187" i="31"/>
  <c r="AC187" i="31" s="1"/>
  <c r="Y187" i="31"/>
  <c r="AB187" i="31" s="1"/>
  <c r="X187" i="31"/>
  <c r="AA187" i="31" s="1"/>
  <c r="T187" i="31"/>
  <c r="AG187" i="31" s="1"/>
  <c r="Z168" i="31"/>
  <c r="AC168" i="31" s="1"/>
  <c r="Y168" i="31"/>
  <c r="AB168" i="31" s="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AB190" i="31" s="1"/>
  <c r="X190" i="31"/>
  <c r="AA190" i="31" s="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C188" i="31"/>
  <c r="AA167" i="28"/>
  <c r="W167" i="28"/>
  <c r="AC167" i="28"/>
  <c r="AF167" i="28" s="1"/>
  <c r="AC165" i="31"/>
  <c r="AG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C188" i="32"/>
  <c r="BC92" i="30"/>
  <c r="BS17" i="30"/>
  <c r="BS62" i="30" s="1"/>
  <c r="BI74" i="30"/>
  <c r="BC64" i="30"/>
  <c r="BJ61" i="30"/>
  <c r="BC61" i="30"/>
  <c r="BC107" i="30" s="1"/>
  <c r="BB64" i="30"/>
  <c r="AY75" i="30"/>
  <c r="D68" i="29"/>
  <c r="T68" i="29"/>
  <c r="T275" i="31"/>
  <c r="X275" i="31" s="1"/>
  <c r="C187" i="32"/>
  <c r="C189" i="32"/>
  <c r="C186" i="32"/>
  <c r="D186" i="32" s="1"/>
  <c r="AJ217" i="32" s="1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X235" i="31"/>
  <c r="C308" i="32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F16" i="30"/>
  <c r="T247" i="31" s="1"/>
  <c r="X247" i="31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F81" i="30"/>
  <c r="B114" i="30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J167" i="31"/>
  <c r="C235" i="32" s="1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AF22" i="29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BJ160" i="32"/>
  <c r="BJ161" i="32" s="1"/>
  <c r="BJ162" i="32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B62" i="30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B30" i="30"/>
  <c r="AW30" i="30"/>
  <c r="BI64" i="30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C26" i="30"/>
  <c r="AX26" i="30"/>
  <c r="AX71" i="30" s="1"/>
  <c r="BB60" i="30"/>
  <c r="BM60" i="30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75" i="30"/>
  <c r="BK63" i="30"/>
  <c r="BK74" i="30"/>
  <c r="DM62" i="30"/>
  <c r="DM73" i="30"/>
  <c r="BP62" i="30"/>
  <c r="BP73" i="30"/>
  <c r="BK62" i="30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U187" i="31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73" i="30"/>
  <c r="AW62" i="30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BK160" i="32"/>
  <c r="BK161" i="32" s="1"/>
  <c r="BK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BL160" i="32"/>
  <c r="BL161" i="32" s="1"/>
  <c r="BL162" i="32" s="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AI191" i="28"/>
  <c r="AJ191" i="28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88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W8" i="29" s="1"/>
  <c r="S5" i="29"/>
  <c r="S4" i="29"/>
  <c r="S3" i="29"/>
  <c r="O5" i="29"/>
  <c r="O4" i="29"/>
  <c r="O3" i="29"/>
  <c r="K5" i="29"/>
  <c r="K9" i="29" s="1"/>
  <c r="K4" i="29"/>
  <c r="K3" i="29"/>
  <c r="G5" i="29"/>
  <c r="G9" i="29" s="1"/>
  <c r="G4" i="29"/>
  <c r="G3" i="29"/>
  <c r="G8" i="29" s="1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8" i="29" s="1"/>
  <c r="Z5" i="29"/>
  <c r="Z9" i="29" s="1"/>
  <c r="V4" i="29"/>
  <c r="V3" i="29"/>
  <c r="V5" i="29"/>
  <c r="V9" i="29" s="1"/>
  <c r="R4" i="29"/>
  <c r="R3" i="29"/>
  <c r="R5" i="29"/>
  <c r="N4" i="29"/>
  <c r="N3" i="29"/>
  <c r="N5" i="29"/>
  <c r="J4" i="29"/>
  <c r="J3" i="29"/>
  <c r="J5" i="29"/>
  <c r="J9" i="29" s="1"/>
  <c r="F4" i="29"/>
  <c r="F3" i="29"/>
  <c r="F5" i="29"/>
  <c r="F9" i="29" s="1"/>
  <c r="T47" i="29"/>
  <c r="P47" i="29"/>
  <c r="L47" i="29"/>
  <c r="H47" i="29"/>
  <c r="D47" i="29"/>
  <c r="Y26" i="29"/>
  <c r="U26" i="29"/>
  <c r="Q26" i="29"/>
  <c r="M26" i="29"/>
  <c r="I26" i="29"/>
  <c r="E26" i="29"/>
  <c r="C183" i="32"/>
  <c r="T234" i="31"/>
  <c r="T272" i="31" s="1"/>
  <c r="B83" i="30"/>
  <c r="W25" i="29"/>
  <c r="S25" i="29"/>
  <c r="O25" i="29"/>
  <c r="K25" i="29"/>
  <c r="G25" i="29"/>
  <c r="C25" i="29"/>
  <c r="Y3" i="29"/>
  <c r="Y5" i="29"/>
  <c r="Y9" i="29" s="1"/>
  <c r="Y4" i="29"/>
  <c r="U3" i="29"/>
  <c r="U8" i="29" s="1"/>
  <c r="U5" i="29"/>
  <c r="U9" i="29" s="1"/>
  <c r="U4" i="29"/>
  <c r="Q3" i="29"/>
  <c r="Q5" i="29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T8" i="29" s="1"/>
  <c r="P5" i="29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O20" i="29"/>
  <c r="O21" i="29" s="1"/>
  <c r="O7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2" i="30"/>
  <c r="F73" i="30"/>
  <c r="B110" i="30" s="1"/>
  <c r="F75" i="30"/>
  <c r="F76" i="30"/>
  <c r="F77" i="30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D190" i="32" s="1"/>
  <c r="AK190" i="32" s="1"/>
  <c r="AO190" i="32" s="1"/>
  <c r="J166" i="31"/>
  <c r="C234" i="32" s="1"/>
  <c r="D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AD209" i="31" s="1"/>
  <c r="AH209" i="31" s="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AD165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K231" i="32"/>
  <c r="AO231" i="32" s="1"/>
  <c r="AR231" i="32" s="1"/>
  <c r="AN217" i="32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BG160" i="32"/>
  <c r="BG161" i="32" s="1"/>
  <c r="BG162" i="32" s="1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BH160" i="32"/>
  <c r="BH161" i="32" s="1"/>
  <c r="BH162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BI160" i="32"/>
  <c r="BI161" i="32" s="1"/>
  <c r="BI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G191" i="31" l="1"/>
  <c r="U188" i="28"/>
  <c r="V192" i="28"/>
  <c r="W191" i="31"/>
  <c r="U192" i="28"/>
  <c r="B129" i="30"/>
  <c r="V191" i="31"/>
  <c r="AI188" i="28"/>
  <c r="AG192" i="28"/>
  <c r="B116" i="30"/>
  <c r="AI192" i="28"/>
  <c r="AJ191" i="31"/>
  <c r="W192" i="31"/>
  <c r="AI192" i="31"/>
  <c r="V192" i="31"/>
  <c r="AG192" i="31"/>
  <c r="U192" i="31"/>
  <c r="AJ192" i="31"/>
  <c r="AD192" i="31"/>
  <c r="AH192" i="31" s="1"/>
  <c r="H8" i="29"/>
  <c r="E19" i="29"/>
  <c r="D8" i="29"/>
  <c r="D201" i="29" s="1"/>
  <c r="C8" i="29"/>
  <c r="Y8" i="29"/>
  <c r="X8" i="29"/>
  <c r="V8" i="29"/>
  <c r="E16" i="29"/>
  <c r="E8" i="29"/>
  <c r="AG189" i="31"/>
  <c r="AF191" i="28"/>
  <c r="W187" i="31"/>
  <c r="AD192" i="28"/>
  <c r="AH192" i="28" s="1"/>
  <c r="AE191" i="31"/>
  <c r="AF189" i="31"/>
  <c r="AE187" i="31"/>
  <c r="AE191" i="28"/>
  <c r="U189" i="31"/>
  <c r="V187" i="31"/>
  <c r="AI189" i="31"/>
  <c r="W191" i="28"/>
  <c r="AJ187" i="31"/>
  <c r="W189" i="31"/>
  <c r="V191" i="28"/>
  <c r="AG191" i="28"/>
  <c r="AE189" i="31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89" i="32"/>
  <c r="AK189" i="32" s="1"/>
  <c r="AO189" i="32" s="1"/>
  <c r="D187" i="32"/>
  <c r="AJ218" i="32" s="1"/>
  <c r="D116" i="32"/>
  <c r="D113" i="32"/>
  <c r="D119" i="32"/>
  <c r="L8" i="29"/>
  <c r="L201" i="29" s="1"/>
  <c r="D182" i="32"/>
  <c r="AJ215" i="32" s="1"/>
  <c r="AN215" i="32" s="1"/>
  <c r="D188" i="32"/>
  <c r="AK227" i="32" s="1"/>
  <c r="AO227" i="32" s="1"/>
  <c r="C185" i="32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T201" i="29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B109" i="30"/>
  <c r="B112" i="30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N41" i="29"/>
  <c r="N42" i="29" s="1"/>
  <c r="N28" i="29" s="1"/>
  <c r="AZ61" i="30"/>
  <c r="CU84" i="30"/>
  <c r="CU82" i="30"/>
  <c r="BH60" i="30"/>
  <c r="BK75" i="30"/>
  <c r="BK64" i="30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/>
  <c r="M137" i="32"/>
  <c r="K141" i="32"/>
  <c r="O141" i="32"/>
  <c r="U15" i="29"/>
  <c r="H15" i="29"/>
  <c r="U40" i="29"/>
  <c r="U27" i="29" s="1"/>
  <c r="U32" i="29" s="1"/>
  <c r="DK84" i="30"/>
  <c r="BA61" i="30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73" i="30"/>
  <c r="BJ62" i="30"/>
  <c r="BJ73" i="30"/>
  <c r="BE62" i="30"/>
  <c r="BE73" i="30"/>
  <c r="BI62" i="30"/>
  <c r="BL62" i="30"/>
  <c r="BC73" i="30"/>
  <c r="BC62" i="30"/>
  <c r="BD62" i="30"/>
  <c r="BH62" i="30"/>
  <c r="BG75" i="30"/>
  <c r="BG84" i="30" s="1"/>
  <c r="BL64" i="30"/>
  <c r="BH64" i="30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72" i="30"/>
  <c r="BM81" i="30" s="1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BD61" i="30"/>
  <c r="BD107" i="30" s="1"/>
  <c r="BN61" i="30"/>
  <c r="BN72" i="30"/>
  <c r="AX61" i="30"/>
  <c r="AX107" i="30" s="1"/>
  <c r="AX72" i="30"/>
  <c r="BB84" i="30"/>
  <c r="BP72" i="30"/>
  <c r="BP81" i="30" s="1"/>
  <c r="BF61" i="30"/>
  <c r="BF107" i="30" s="1"/>
  <c r="BO72" i="30"/>
  <c r="BO61" i="30"/>
  <c r="BB61" i="30"/>
  <c r="BB107" i="30" s="1"/>
  <c r="BE61" i="30"/>
  <c r="BE107" i="30" s="1"/>
  <c r="BA60" i="30"/>
  <c r="BA71" i="30"/>
  <c r="BA81" i="30" s="1"/>
  <c r="AY60" i="30"/>
  <c r="AY71" i="30"/>
  <c r="BC60" i="30"/>
  <c r="BC71" i="30"/>
  <c r="AZ71" i="30"/>
  <c r="AZ81" i="30" s="1"/>
  <c r="BH82" i="30"/>
  <c r="BL60" i="30"/>
  <c r="BN71" i="30"/>
  <c r="BN82" i="30" s="1"/>
  <c r="BN60" i="30"/>
  <c r="BE60" i="30"/>
  <c r="BE106" i="30" s="1"/>
  <c r="BE71" i="30"/>
  <c r="BE84" i="30" s="1"/>
  <c r="BJ60" i="30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F181" i="29"/>
  <c r="F196" i="29" s="1"/>
  <c r="J7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BM83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6" i="29"/>
  <c r="U10" i="29" s="1"/>
  <c r="U181" i="29"/>
  <c r="U196" i="29" s="1"/>
  <c r="Y76" i="30" s="1"/>
  <c r="V39" i="29"/>
  <c r="AD19" i="29"/>
  <c r="AF19" i="29" s="1"/>
  <c r="C53" i="29"/>
  <c r="C55" i="29" s="1"/>
  <c r="X34" i="28"/>
  <c r="K35" i="28" s="1"/>
  <c r="C91" i="32" s="1"/>
  <c r="AW84" i="30"/>
  <c r="AW83" i="30"/>
  <c r="BG81" i="30"/>
  <c r="CI117" i="30"/>
  <c r="N6" i="30" s="1"/>
  <c r="BI81" i="30"/>
  <c r="BL82" i="30"/>
  <c r="AW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AW81" i="30"/>
  <c r="AW85" i="30" s="1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AX82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AS231" i="32"/>
  <c r="AT231" i="32" s="1"/>
  <c r="AW231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C191" i="32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X274" i="31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E18" i="29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F84" i="30"/>
  <c r="F83" i="30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01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C278" i="32"/>
  <c r="B113" i="30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X234" i="31"/>
  <c r="X272" i="31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J141" i="31"/>
  <c r="C219" i="32" s="1"/>
  <c r="X248" i="3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C193" i="32"/>
  <c r="C277" i="32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K224" i="32" l="1"/>
  <c r="AO224" i="32" s="1"/>
  <c r="X237" i="31"/>
  <c r="AA237" i="31" s="1"/>
  <c r="C307" i="32"/>
  <c r="B52" i="30"/>
  <c r="C52" i="30" s="1"/>
  <c r="AH189" i="28"/>
  <c r="AI167" i="31"/>
  <c r="AJ168" i="31"/>
  <c r="AO192" i="32"/>
  <c r="AN218" i="32"/>
  <c r="AK226" i="32"/>
  <c r="AO226" i="32" s="1"/>
  <c r="D277" i="32"/>
  <c r="D193" i="32"/>
  <c r="D136" i="32"/>
  <c r="D133" i="32"/>
  <c r="D106" i="32"/>
  <c r="D129" i="32"/>
  <c r="D125" i="32"/>
  <c r="AJ219" i="32"/>
  <c r="AN219" i="32" s="1"/>
  <c r="D102" i="32"/>
  <c r="D185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I181" i="29"/>
  <c r="I196" i="29" s="1"/>
  <c r="M76" i="30" s="1"/>
  <c r="R181" i="29"/>
  <c r="R196" i="29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U202" i="29"/>
  <c r="U213" i="29" s="1"/>
  <c r="U18" i="29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34" i="29"/>
  <c r="BL117" i="30"/>
  <c r="W5" i="30" s="1"/>
  <c r="BQ117" i="30"/>
  <c r="AB5" i="30" s="1"/>
  <c r="AZ117" i="30"/>
  <c r="K5" i="30" s="1"/>
  <c r="F18" i="29"/>
  <c r="F22" i="29" s="1"/>
  <c r="B125" i="30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6" i="29" s="1"/>
  <c r="J142" i="31"/>
  <c r="C220" i="32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AW102" i="30"/>
  <c r="H9" i="30" s="1"/>
  <c r="BI85" i="30"/>
  <c r="BO81" i="30"/>
  <c r="BO85" i="30" s="1"/>
  <c r="BS84" i="30"/>
  <c r="BC85" i="30"/>
  <c r="AX117" i="30"/>
  <c r="I5" i="30" s="1"/>
  <c r="BR83" i="30"/>
  <c r="BP82" i="30"/>
  <c r="BF85" i="30"/>
  <c r="BM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81" i="29"/>
  <c r="Q196" i="29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81" i="29"/>
  <c r="O196" i="29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81" i="29"/>
  <c r="S196" i="29" s="1"/>
  <c r="G39" i="29"/>
  <c r="W212" i="29"/>
  <c r="P22" i="29"/>
  <c r="P180" i="29"/>
  <c r="P195" i="29" s="1"/>
  <c r="F201" i="29"/>
  <c r="T6" i="29"/>
  <c r="T10" i="29" s="1"/>
  <c r="T181" i="29"/>
  <c r="T196" i="29" s="1"/>
  <c r="X76" i="30" s="1"/>
  <c r="R22" i="29"/>
  <c r="R180" i="29"/>
  <c r="R195" i="29" s="1"/>
  <c r="U22" i="29"/>
  <c r="U180" i="29"/>
  <c r="U195" i="29" s="1"/>
  <c r="Y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81" i="29"/>
  <c r="P196" i="29" s="1"/>
  <c r="D212" i="29"/>
  <c r="R39" i="29"/>
  <c r="R43" i="29" s="1"/>
  <c r="AX85" i="30"/>
  <c r="M6" i="29"/>
  <c r="M10" i="29" s="1"/>
  <c r="M181" i="29"/>
  <c r="M196" i="29" s="1"/>
  <c r="Q76" i="30" s="1"/>
  <c r="C243" i="32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C275" i="32"/>
  <c r="D191" i="32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D278" i="32"/>
  <c r="C293" i="32"/>
  <c r="C291" i="32"/>
  <c r="AD228" i="31"/>
  <c r="AO165" i="28"/>
  <c r="AD228" i="28"/>
  <c r="K41" i="28" s="1"/>
  <c r="B54" i="30" s="1"/>
  <c r="C54" i="30" s="1"/>
  <c r="AH164" i="28"/>
  <c r="C192" i="32"/>
  <c r="B115" i="30"/>
  <c r="B126" i="30" s="1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228" i="31" l="1"/>
  <c r="C133" i="31" s="1"/>
  <c r="J133" i="31" s="1"/>
  <c r="C304" i="32"/>
  <c r="AQ3" i="29"/>
  <c r="C305" i="32"/>
  <c r="K48" i="28"/>
  <c r="B154" i="31" s="1"/>
  <c r="B149" i="31" s="1"/>
  <c r="J149" i="31" s="1"/>
  <c r="AJ228" i="31"/>
  <c r="C134" i="31" s="1"/>
  <c r="J134" i="31" s="1"/>
  <c r="D105" i="32"/>
  <c r="C276" i="32"/>
  <c r="D243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BH102" i="30"/>
  <c r="S9" i="30" s="1"/>
  <c r="BB102" i="30"/>
  <c r="M9" i="30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BC102" i="30"/>
  <c r="N9" i="30" s="1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F102" i="30"/>
  <c r="Q9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BM102" i="30"/>
  <c r="X9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AD31" i="29" s="1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P11" i="29"/>
  <c r="P13" i="29" s="1"/>
  <c r="W22" i="29"/>
  <c r="W180" i="29"/>
  <c r="W195" i="29" s="1"/>
  <c r="AA75" i="30" s="1"/>
  <c r="F54" i="30"/>
  <c r="C266" i="32" s="1"/>
  <c r="D293" i="32"/>
  <c r="D291" i="32"/>
  <c r="F50" i="30"/>
  <c r="C74" i="32"/>
  <c r="F52" i="30"/>
  <c r="C264" i="32" s="1"/>
  <c r="C244" i="32"/>
  <c r="AB237" i="31"/>
  <c r="AC237" i="31" s="1"/>
  <c r="AF237" i="31" s="1"/>
  <c r="B178" i="31" s="1"/>
  <c r="C240" i="32" s="1"/>
  <c r="F51" i="30"/>
  <c r="C263" i="32" s="1"/>
  <c r="O253" i="32"/>
  <c r="B42" i="31"/>
  <c r="Z38" i="31"/>
  <c r="Z39" i="31" s="1"/>
  <c r="D275" i="32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155" i="31" l="1"/>
  <c r="I155" i="31" s="1"/>
  <c r="J154" i="31"/>
  <c r="C227" i="32" s="1"/>
  <c r="C290" i="32"/>
  <c r="D244" i="32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S203" i="29" l="1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J170" i="31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236" i="32"/>
  <c r="C82" i="32"/>
  <c r="D222" i="32" l="1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219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289" i="32" l="1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78" i="32" s="1"/>
  <c r="BR66" i="32"/>
  <c r="BR153" i="32" s="1"/>
  <c r="BN66" i="32"/>
  <c r="BN153" i="32" s="1"/>
  <c r="BN160" i="32" s="1"/>
  <c r="BN161" i="32" s="1"/>
  <c r="BN162" i="32" s="1"/>
  <c r="BJ66" i="32"/>
  <c r="BJ77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76" i="32" s="1"/>
  <c r="BN65" i="32"/>
  <c r="BN76" i="32" s="1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I79" i="32" s="1"/>
  <c r="BD68" i="32"/>
  <c r="BD79" i="32" s="1"/>
  <c r="AY68" i="32"/>
  <c r="AY79" i="32" s="1"/>
  <c r="BQ67" i="32"/>
  <c r="BQ78" i="32" s="1"/>
  <c r="BL67" i="32"/>
  <c r="BL78" i="32" s="1"/>
  <c r="BG67" i="32"/>
  <c r="BG78" i="32" s="1"/>
  <c r="BA67" i="32"/>
  <c r="BA78" i="32" s="1"/>
  <c r="AV67" i="32"/>
  <c r="AV78" i="32" s="1"/>
  <c r="BO66" i="32"/>
  <c r="BO77" i="32" s="1"/>
  <c r="BI66" i="32"/>
  <c r="BI77" i="32" s="1"/>
  <c r="BD66" i="32"/>
  <c r="BD153" i="32" s="1"/>
  <c r="AY66" i="32"/>
  <c r="AY153" i="32" s="1"/>
  <c r="BQ65" i="32"/>
  <c r="BQ76" i="32" s="1"/>
  <c r="BL65" i="32"/>
  <c r="BL76" i="32" s="1"/>
  <c r="BG65" i="32"/>
  <c r="BG76" i="32" s="1"/>
  <c r="BC65" i="32"/>
  <c r="BC76" i="32" s="1"/>
  <c r="AY65" i="32"/>
  <c r="AY76" i="32" s="1"/>
  <c r="BS64" i="32"/>
  <c r="BS151" i="32" s="1"/>
  <c r="BO64" i="32"/>
  <c r="BO151" i="32" s="1"/>
  <c r="BO160" i="32" s="1"/>
  <c r="BO161" i="32" s="1"/>
  <c r="BO162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H79" i="32" s="1"/>
  <c r="BC68" i="32"/>
  <c r="BC79" i="32" s="1"/>
  <c r="AW68" i="32"/>
  <c r="AW79" i="32" s="1"/>
  <c r="BP67" i="32"/>
  <c r="BP78" i="32" s="1"/>
  <c r="BK67" i="32"/>
  <c r="BK78" i="32" s="1"/>
  <c r="BE67" i="32"/>
  <c r="BE78" i="32" s="1"/>
  <c r="AZ67" i="32"/>
  <c r="AZ78" i="32" s="1"/>
  <c r="BS66" i="32"/>
  <c r="BS153" i="32" s="1"/>
  <c r="BM66" i="32"/>
  <c r="BM153" i="32" s="1"/>
  <c r="BM160" i="32" s="1"/>
  <c r="BM161" i="32" s="1"/>
  <c r="BM162" i="32" s="1"/>
  <c r="BH66" i="32"/>
  <c r="BH77" i="32" s="1"/>
  <c r="BC66" i="32"/>
  <c r="BC153" i="32" s="1"/>
  <c r="AW66" i="32"/>
  <c r="AW153" i="32" s="1"/>
  <c r="BP65" i="32"/>
  <c r="BP76" i="32" s="1"/>
  <c r="BK65" i="32"/>
  <c r="BK76" i="32" s="1"/>
  <c r="BF65" i="32"/>
  <c r="BF76" i="32" s="1"/>
  <c r="BB65" i="32"/>
  <c r="BB76" i="32" s="1"/>
  <c r="AX65" i="32"/>
  <c r="AX76" i="32" s="1"/>
  <c r="BR64" i="32"/>
  <c r="BR151" i="32" s="1"/>
  <c r="BR160" i="32" s="1"/>
  <c r="BR161" i="32" s="1"/>
  <c r="BR162" i="32" s="1"/>
  <c r="BN64" i="32"/>
  <c r="BN75" i="32" s="1"/>
  <c r="BJ64" i="32"/>
  <c r="BJ75" i="32" s="1"/>
  <c r="BF64" i="32"/>
  <c r="BF75" i="32" s="1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BG79" i="32" s="1"/>
  <c r="AV68" i="32"/>
  <c r="AV79" i="32" s="1"/>
  <c r="BI67" i="32"/>
  <c r="BI78" i="32" s="1"/>
  <c r="AY67" i="32"/>
  <c r="AY78" i="32" s="1"/>
  <c r="BL66" i="32"/>
  <c r="BL77" i="32" s="1"/>
  <c r="BA66" i="32"/>
  <c r="BA153" i="32" s="1"/>
  <c r="BO65" i="32"/>
  <c r="BO76" i="32" s="1"/>
  <c r="BE65" i="32"/>
  <c r="BE76" i="32" s="1"/>
  <c r="AW65" i="32"/>
  <c r="AW76" i="32" s="1"/>
  <c r="BM64" i="32"/>
  <c r="BM75" i="32" s="1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S78" i="32" s="1"/>
  <c r="BH67" i="32"/>
  <c r="BH78" i="32" s="1"/>
  <c r="AW67" i="32"/>
  <c r="AW78" i="32" s="1"/>
  <c r="BK66" i="32"/>
  <c r="BK77" i="32" s="1"/>
  <c r="AZ66" i="32"/>
  <c r="AZ153" i="32" s="1"/>
  <c r="BM65" i="32"/>
  <c r="BM76" i="32" s="1"/>
  <c r="BD65" i="32"/>
  <c r="BD76" i="32" s="1"/>
  <c r="AV65" i="32"/>
  <c r="AV76" i="32" s="1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L79" i="32" s="1"/>
  <c r="BO67" i="32"/>
  <c r="BO78" i="32" s="1"/>
  <c r="BQ66" i="32"/>
  <c r="BQ77" i="32" s="1"/>
  <c r="AV66" i="32"/>
  <c r="AV153" i="32" s="1"/>
  <c r="BA65" i="32"/>
  <c r="BA76" i="32" s="1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K79" i="32" s="1"/>
  <c r="BM67" i="32"/>
  <c r="BM78" i="32" s="1"/>
  <c r="BP66" i="32"/>
  <c r="BP77" i="32" s="1"/>
  <c r="BS65" i="32"/>
  <c r="BS76" i="32" s="1"/>
  <c r="AZ65" i="32"/>
  <c r="AZ76" i="32" s="1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BQ160" i="32" s="1"/>
  <c r="BQ161" i="32" s="1"/>
  <c r="BQ162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BP160" i="32" s="1"/>
  <c r="BP161" i="32" s="1"/>
  <c r="BP162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D78" i="32" s="1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BC78" i="32" s="1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AZ160" i="32" s="1"/>
  <c r="AZ161" i="32" s="1"/>
  <c r="AZ162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B160" i="32" l="1"/>
  <c r="BB161" i="32" s="1"/>
  <c r="BB162" i="32" s="1"/>
  <c r="V264" i="3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160" i="32"/>
  <c r="AX161" i="32" s="1"/>
  <c r="AX162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A160" i="32"/>
  <c r="BA161" i="32" s="1"/>
  <c r="BA162" i="32" s="1"/>
  <c r="BD160" i="32"/>
  <c r="BD161" i="32" s="1"/>
  <c r="BD16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Y160" i="32"/>
  <c r="AY161" i="32" s="1"/>
  <c r="AY162" i="32" s="1"/>
  <c r="AW77" i="32"/>
  <c r="AW134" i="32" s="1"/>
  <c r="AW160" i="32"/>
  <c r="AW161" i="32" s="1"/>
  <c r="AW162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AL208" i="32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E160" i="32"/>
  <c r="BE161" i="32" s="1"/>
  <c r="BE162" i="32" s="1"/>
  <c r="AV160" i="32"/>
  <c r="AV161" i="32" s="1"/>
  <c r="AV162" i="32" s="1"/>
  <c r="BC160" i="32"/>
  <c r="BC161" i="32" s="1"/>
  <c r="BC162" i="32" s="1"/>
  <c r="BS160" i="32"/>
  <c r="BS161" i="32" s="1"/>
  <c r="BS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AX124" i="32"/>
  <c r="AX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BP124" i="32"/>
  <c r="BP170" i="32" s="1"/>
  <c r="BP135" i="32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BM124" i="32"/>
  <c r="BM170" i="32" s="1"/>
  <c r="BM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32" i="32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BF121" i="32"/>
  <c r="BF167" i="32" s="1"/>
  <c r="BF132" i="32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BE124" i="32"/>
  <c r="BE170" i="32" s="1"/>
  <c r="BE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BN124" i="32"/>
  <c r="BN170" i="32" s="1"/>
  <c r="BN135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AV124" i="32"/>
  <c r="AV170" i="32" s="1"/>
  <c r="AV135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Q124" i="32"/>
  <c r="BQ170" i="32" s="1"/>
  <c r="BQ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N134" i="32" l="1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AL209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BF142" i="32"/>
  <c r="BF144" i="32"/>
  <c r="BF145" i="32"/>
  <c r="BF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C143" i="32" l="1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8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K26" i="29" s="1"/>
  <c r="C184" i="32" s="1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84" i="32" l="1"/>
  <c r="D183" i="32" s="1"/>
  <c r="D192" i="32" s="1"/>
  <c r="D235" i="32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D204" i="18" l="1"/>
  <c r="D178" i="18"/>
  <c r="C204" i="18"/>
  <c r="C211" i="18" s="1"/>
  <c r="C218" i="18" s="1"/>
  <c r="H9" i="22" s="1"/>
  <c r="C178" i="18"/>
  <c r="G204" i="18"/>
  <c r="G211" i="18" s="1"/>
  <c r="G218" i="18" s="1"/>
  <c r="L9" i="22" s="1"/>
  <c r="G178" i="18"/>
  <c r="W204" i="18"/>
  <c r="W211" i="18" s="1"/>
  <c r="W218" i="18" s="1"/>
  <c r="AB9" i="22" s="1"/>
  <c r="W191" i="18"/>
  <c r="W198" i="18" s="1"/>
  <c r="W217" i="18" s="1"/>
  <c r="AB7" i="22" s="1"/>
  <c r="BN17" i="23" s="1"/>
  <c r="BN37" i="23" s="1"/>
  <c r="S204" i="18"/>
  <c r="S191" i="18"/>
  <c r="E204" i="18"/>
  <c r="E178" i="18"/>
  <c r="T204" i="18"/>
  <c r="T211" i="18" s="1"/>
  <c r="T218" i="18" s="1"/>
  <c r="Y9" i="22" s="1"/>
  <c r="T191" i="18"/>
  <c r="T198" i="18" s="1"/>
  <c r="T217" i="18" s="1"/>
  <c r="Y7" i="22" s="1"/>
  <c r="BK17" i="23" s="1"/>
  <c r="BK37" i="23" s="1"/>
  <c r="X204" i="18"/>
  <c r="X211" i="18" s="1"/>
  <c r="X218" i="18" s="1"/>
  <c r="AC9" i="22" s="1"/>
  <c r="X191" i="18"/>
  <c r="X198" i="18" s="1"/>
  <c r="X217" i="18" s="1"/>
  <c r="AC7" i="22" s="1"/>
  <c r="BO17" i="23" s="1"/>
  <c r="BO38" i="23" s="1"/>
  <c r="Y204" i="18"/>
  <c r="Y191" i="18"/>
  <c r="U204" i="18"/>
  <c r="U191" i="18"/>
  <c r="U198" i="18" s="1"/>
  <c r="U217" i="18" s="1"/>
  <c r="Z7" i="22" s="1"/>
  <c r="BL17" i="23" s="1"/>
  <c r="BL37" i="23" s="1"/>
  <c r="Y198" i="18"/>
  <c r="Y217" i="18" s="1"/>
  <c r="AD7" i="22" s="1"/>
  <c r="BP17" i="23" s="1"/>
  <c r="BP38" i="23" s="1"/>
  <c r="F204" i="18"/>
  <c r="F211" i="18" s="1"/>
  <c r="F218" i="18" s="1"/>
  <c r="K9" i="22" s="1"/>
  <c r="F178" i="18"/>
  <c r="V204" i="18"/>
  <c r="V211" i="18" s="1"/>
  <c r="V218" i="18" s="1"/>
  <c r="AA9" i="22" s="1"/>
  <c r="V191" i="18"/>
  <c r="H198" i="18"/>
  <c r="H217" i="18" s="1"/>
  <c r="M7" i="22" s="1"/>
  <c r="AY17" i="23" s="1"/>
  <c r="AY35" i="23" s="1"/>
  <c r="AK225" i="32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D276" i="32"/>
  <c r="D290" i="32" s="1"/>
  <c r="D236" i="32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Y165" i="18"/>
  <c r="Y211" i="18"/>
  <c r="Y218" i="18" s="1"/>
  <c r="AD9" i="22" s="1"/>
  <c r="V165" i="18"/>
  <c r="U165" i="18"/>
  <c r="U211" i="18"/>
  <c r="U218" i="18" s="1"/>
  <c r="Z9" i="22" s="1"/>
  <c r="W165" i="18"/>
  <c r="T165" i="18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G165" i="18"/>
  <c r="F165" i="18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F185" i="18" l="1"/>
  <c r="F216" i="18" s="1"/>
  <c r="K6" i="22" s="1"/>
  <c r="AW16" i="23" s="1"/>
  <c r="S175" i="18"/>
  <c r="S185" i="18" s="1"/>
  <c r="S216" i="18" s="1"/>
  <c r="X6" i="22" s="1"/>
  <c r="BJ16" i="23" s="1"/>
  <c r="S162" i="18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D292" i="32" s="1"/>
  <c r="D294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S172" i="18"/>
  <c r="S215" i="18" s="1"/>
  <c r="X5" i="22" s="1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B204" i="18" l="1"/>
  <c r="B178" i="18"/>
  <c r="C292" i="32"/>
  <c r="B217" i="18"/>
  <c r="G7" i="22" s="1"/>
  <c r="AS17" i="23" s="1"/>
  <c r="AS38" i="23" s="1"/>
  <c r="AA198" i="18"/>
  <c r="AD8" i="22"/>
  <c r="BP5" i="23" s="1"/>
  <c r="BP10" i="23" s="1"/>
  <c r="D119" i="30"/>
  <c r="B122" i="30"/>
  <c r="B128" i="30" s="1"/>
  <c r="B130" i="30" s="1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R38" i="23"/>
  <c r="G93" i="23" s="1"/>
  <c r="G9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C294" i="32" l="1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AG132" i="31" l="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75" i="32" l="1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<sst xmlns="http://schemas.openxmlformats.org/spreadsheetml/2006/main" count="3007" uniqueCount="1449">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</sst>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22.0365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1.7731219187499998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1.9148771687499999</v>
      </c>
      <c r="H6" s="143">
        <f>CdTrp1!C216+CdTrp2!C216+CdTrp3!C216+CdTrp4!C216</f>
        <v>0.14175525000000003</v>
      </c>
      <c r="I6" s="143">
        <f>CdTrp1!D216+CdTrp2!D216+CdTrp3!D216+CdTrp4!D216</f>
        <v>0.12803700000000004</v>
      </c>
      <c r="J6" s="143">
        <f>CdTrp1!E216+CdTrp2!E216+CdTrp3!E216+CdTrp4!E216</f>
        <v>0.12803700000000004</v>
      </c>
      <c r="K6" s="143">
        <f>CdTrp1!F216+CdTrp2!F216+CdTrp3!F216+CdTrp4!F216</f>
        <v>1.9148771687499999</v>
      </c>
      <c r="L6" s="143">
        <f>CdTrp1!G216+CdTrp2!G216+CdTrp3!G216+CdTrp4!G216</f>
        <v>1.9148771687499999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73" zoomScale="90" zoomScaleNormal="90" workbookViewId="0">
      <selection activeCell="L88" sqref="L8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6" t="s">
        <v>252</v>
      </c>
      <c r="AT2" s="286"/>
      <c r="AU2" s="285" t="s">
        <v>253</v>
      </c>
      <c r="AV2" s="285"/>
      <c r="AW2" s="285" t="s">
        <v>254</v>
      </c>
      <c r="AX2" s="285"/>
      <c r="AY2" s="285" t="s">
        <v>255</v>
      </c>
      <c r="AZ2" s="285"/>
      <c r="BA2" s="285" t="s">
        <v>256</v>
      </c>
      <c r="BB2" s="285"/>
      <c r="BC2" s="285" t="s">
        <v>257</v>
      </c>
      <c r="BD2" s="285"/>
      <c r="BE2" s="285" t="s">
        <v>258</v>
      </c>
      <c r="BF2" s="285"/>
      <c r="BG2" s="285" t="s">
        <v>259</v>
      </c>
      <c r="BH2" s="285"/>
      <c r="BI2" s="285" t="s">
        <v>260</v>
      </c>
      <c r="BJ2" s="285"/>
      <c r="BK2" s="285" t="s">
        <v>261</v>
      </c>
      <c r="BL2" s="285"/>
      <c r="BM2" s="285" t="s">
        <v>262</v>
      </c>
      <c r="BN2" s="285"/>
      <c r="BO2" s="285" t="s">
        <v>263</v>
      </c>
      <c r="BP2" s="285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22.0365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22.0365</v>
      </c>
      <c r="G9" s="81"/>
      <c r="H9" s="61">
        <f>SUM(L34:L43)</f>
        <v>15</v>
      </c>
      <c r="I9" s="81"/>
      <c r="J9" s="81"/>
      <c r="K9" s="93">
        <f>H9-F9</f>
        <v>-7.0365000000000002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1.7731219187499998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1.9148771687499999</v>
      </c>
      <c r="AT16" s="13">
        <f>'Conduite Trp'!H6</f>
        <v>0.14175525000000003</v>
      </c>
      <c r="AU16" s="13">
        <f>'Conduite Trp'!I6</f>
        <v>0.12803700000000004</v>
      </c>
      <c r="AV16" s="13">
        <f>'Conduite Trp'!J6</f>
        <v>0.12803700000000004</v>
      </c>
      <c r="AW16" s="13">
        <f>'Conduite Trp'!K6</f>
        <v>1.9148771687499999</v>
      </c>
      <c r="AX16" s="13">
        <f>'Conduite Trp'!L6</f>
        <v>1.9148771687499999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1.7731219187499998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1.7731219187499998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1.9148771687499999</v>
      </c>
      <c r="AT30" s="61">
        <f t="shared" ref="AT30:BP30" si="36">IF(AT$4=4,AT$16,0)</f>
        <v>0.14175525000000003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3.8297543374999998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0.12803700000000004</v>
      </c>
      <c r="AV31" s="61">
        <f t="shared" si="37"/>
        <v>0.12803700000000004</v>
      </c>
      <c r="AW31" s="61">
        <f t="shared" si="37"/>
        <v>1.9148771687499999</v>
      </c>
      <c r="AX31" s="61">
        <f t="shared" si="37"/>
        <v>1.9148771687499999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4.0858283374999997</v>
      </c>
    </row>
    <row r="32" spans="2:72" x14ac:dyDescent="0.25">
      <c r="D32" s="68" t="s">
        <v>269</v>
      </c>
      <c r="E32" s="68" t="s">
        <v>18</v>
      </c>
      <c r="F32" s="285" t="s">
        <v>277</v>
      </c>
      <c r="G32" s="285"/>
      <c r="H32" s="82"/>
      <c r="I32" s="68" t="s">
        <v>281</v>
      </c>
      <c r="J32" s="82" t="s">
        <v>281</v>
      </c>
      <c r="K32" s="285" t="s">
        <v>279</v>
      </c>
      <c r="L32" s="285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2.05663241875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1.7731219187499998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3.1018780812500002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3.8297543374999998</v>
      </c>
      <c r="H83" s="61">
        <f>BR31</f>
        <v>4.0858283374999997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1.1702456625000002</v>
      </c>
      <c r="H85" s="93">
        <f t="shared" si="73"/>
        <v>0.91417166250000026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2.05663241875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0.46336758124999999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5" t="s">
        <v>2</v>
      </c>
      <c r="C3" s="285"/>
      <c r="D3" s="285" t="s">
        <v>0</v>
      </c>
      <c r="E3" s="285"/>
      <c r="F3" s="285" t="s">
        <v>1</v>
      </c>
      <c r="G3" s="285"/>
      <c r="H3" s="285" t="s">
        <v>3</v>
      </c>
      <c r="I3" s="285"/>
      <c r="J3" s="285" t="s">
        <v>4</v>
      </c>
      <c r="K3" s="285"/>
      <c r="L3" s="285" t="s">
        <v>5</v>
      </c>
      <c r="M3" s="285"/>
      <c r="N3" s="285" t="s">
        <v>6</v>
      </c>
      <c r="O3" s="285"/>
      <c r="P3" s="285" t="s">
        <v>7</v>
      </c>
      <c r="Q3" s="285"/>
      <c r="R3" s="285" t="s">
        <v>8</v>
      </c>
      <c r="S3" s="285"/>
      <c r="T3" s="285" t="s">
        <v>9</v>
      </c>
      <c r="U3" s="285"/>
      <c r="V3" s="285" t="s">
        <v>10</v>
      </c>
      <c r="W3" s="285"/>
      <c r="X3" s="285" t="s">
        <v>11</v>
      </c>
      <c r="Y3" s="285"/>
      <c r="AE3" s="285" t="s">
        <v>2</v>
      </c>
      <c r="AF3" s="285"/>
      <c r="AG3" s="285" t="s">
        <v>0</v>
      </c>
      <c r="AH3" s="285"/>
      <c r="AI3" s="285" t="s">
        <v>1</v>
      </c>
      <c r="AJ3" s="285"/>
      <c r="AK3" s="285" t="s">
        <v>3</v>
      </c>
      <c r="AL3" s="285"/>
      <c r="AM3" s="285" t="s">
        <v>4</v>
      </c>
      <c r="AN3" s="285"/>
      <c r="AO3" s="285" t="s">
        <v>5</v>
      </c>
      <c r="AP3" s="285"/>
      <c r="AQ3" s="285" t="s">
        <v>6</v>
      </c>
      <c r="AR3" s="285"/>
      <c r="AS3" s="285" t="s">
        <v>7</v>
      </c>
      <c r="AT3" s="285"/>
      <c r="AU3" s="285" t="s">
        <v>8</v>
      </c>
      <c r="AV3" s="285"/>
      <c r="AW3" s="285" t="s">
        <v>9</v>
      </c>
      <c r="AX3" s="285"/>
      <c r="AY3" s="285" t="s">
        <v>10</v>
      </c>
      <c r="AZ3" s="285"/>
      <c r="BA3" s="285" t="s">
        <v>11</v>
      </c>
      <c r="BB3" s="285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5" t="s">
        <v>2</v>
      </c>
      <c r="C29" s="285"/>
      <c r="D29" s="285" t="s">
        <v>0</v>
      </c>
      <c r="E29" s="285"/>
      <c r="F29" s="285" t="s">
        <v>1</v>
      </c>
      <c r="G29" s="285"/>
      <c r="H29" s="285" t="s">
        <v>3</v>
      </c>
      <c r="I29" s="285"/>
      <c r="J29" s="285" t="s">
        <v>4</v>
      </c>
      <c r="K29" s="285"/>
      <c r="L29" s="285" t="s">
        <v>5</v>
      </c>
      <c r="M29" s="285"/>
      <c r="N29" s="285" t="s">
        <v>6</v>
      </c>
      <c r="O29" s="285"/>
      <c r="P29" s="285" t="s">
        <v>7</v>
      </c>
      <c r="Q29" s="285"/>
      <c r="R29" s="285" t="s">
        <v>8</v>
      </c>
      <c r="S29" s="285"/>
      <c r="T29" s="285" t="s">
        <v>9</v>
      </c>
      <c r="U29" s="285"/>
      <c r="V29" s="285" t="s">
        <v>10</v>
      </c>
      <c r="W29" s="285"/>
      <c r="X29" s="285" t="s">
        <v>11</v>
      </c>
      <c r="Y29" s="285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64" zoomScale="80" zoomScaleNormal="80" workbookViewId="0">
      <selection activeCell="K76" sqref="K76:K7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541</v>
      </c>
    </row>
    <row r="77" spans="10:22" x14ac:dyDescent="0.25">
      <c r="J77" s="14" t="s">
        <v>540</v>
      </c>
      <c r="K77" s="80"/>
      <c r="R77">
        <v>2</v>
      </c>
      <c r="U77">
        <v>2</v>
      </c>
      <c r="V77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/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0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/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/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0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502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502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502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/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N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2</v>
      </c>
      <c r="D2" s="179">
        <f t="shared" si="0"/>
        <v>2</v>
      </c>
      <c r="E2" s="179">
        <f t="shared" si="0"/>
        <v>2</v>
      </c>
      <c r="F2" s="179">
        <f t="shared" si="0"/>
        <v>3</v>
      </c>
      <c r="G2" s="179">
        <f t="shared" si="0"/>
        <v>3</v>
      </c>
      <c r="H2" s="179">
        <f t="shared" si="0"/>
        <v>3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2</v>
      </c>
      <c r="D4" s="179">
        <f t="shared" si="8"/>
        <v>1</v>
      </c>
      <c r="E4" s="179">
        <f t="shared" si="8"/>
        <v>1</v>
      </c>
      <c r="F4" s="179">
        <f t="shared" si="8"/>
        <v>1</v>
      </c>
      <c r="G4" s="179">
        <f t="shared" si="8"/>
        <v>2</v>
      </c>
      <c r="H4" s="179">
        <f t="shared" si="8"/>
        <v>2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BK31</f>
        <v>7.8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4</v>
      </c>
      <c r="D8" s="179">
        <f>(D3+D4)*[1]Protect!$B$12</f>
        <v>4</v>
      </c>
      <c r="E8" s="179">
        <f>(E3+E4)*[1]Protect!$B$12</f>
        <v>4</v>
      </c>
      <c r="F8" s="179">
        <f>(F3+F4)*[1]Protect!$B$12</f>
        <v>6</v>
      </c>
      <c r="G8" s="179">
        <f>(G3+G4)*[1]Protect!$B$12</f>
        <v>6</v>
      </c>
      <c r="H8" s="179">
        <f>(H3+H4)*[1]Protect!$B$12</f>
        <v>6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4</v>
      </c>
      <c r="D11" s="179">
        <f t="shared" si="14"/>
        <v>4</v>
      </c>
      <c r="E11" s="179">
        <f t="shared" si="14"/>
        <v>4</v>
      </c>
      <c r="F11" s="179">
        <f t="shared" si="14"/>
        <v>6</v>
      </c>
      <c r="G11" s="179">
        <f t="shared" si="14"/>
        <v>6</v>
      </c>
      <c r="H11" s="179">
        <f t="shared" si="14"/>
        <v>6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4</v>
      </c>
      <c r="D13" s="179">
        <f t="shared" si="15"/>
        <v>4</v>
      </c>
      <c r="E13" s="179">
        <f t="shared" si="15"/>
        <v>4</v>
      </c>
      <c r="F13" s="179">
        <f t="shared" si="15"/>
        <v>6</v>
      </c>
      <c r="G13" s="179">
        <f t="shared" si="15"/>
        <v>6</v>
      </c>
      <c r="H13" s="179">
        <f t="shared" si="15"/>
        <v>6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2</v>
      </c>
      <c r="D15" s="169">
        <f t="shared" si="16"/>
        <v>2</v>
      </c>
      <c r="E15" s="169">
        <f t="shared" si="16"/>
        <v>2</v>
      </c>
      <c r="F15" s="169">
        <f t="shared" si="16"/>
        <v>2</v>
      </c>
      <c r="G15" s="169">
        <f t="shared" si="16"/>
        <v>2</v>
      </c>
      <c r="H15" s="169">
        <f t="shared" si="16"/>
        <v>2</v>
      </c>
      <c r="I15" s="169">
        <f t="shared" si="16"/>
        <v>2</v>
      </c>
      <c r="J15" s="169">
        <f t="shared" si="16"/>
        <v>2</v>
      </c>
      <c r="K15" s="169">
        <f t="shared" si="16"/>
        <v>2</v>
      </c>
      <c r="L15" s="169">
        <f t="shared" si="16"/>
        <v>2</v>
      </c>
      <c r="M15" s="169">
        <f t="shared" si="16"/>
        <v>3</v>
      </c>
      <c r="N15" s="169">
        <f t="shared" si="16"/>
        <v>1</v>
      </c>
      <c r="O15" s="169">
        <f t="shared" si="16"/>
        <v>1</v>
      </c>
      <c r="P15" s="169">
        <f t="shared" si="16"/>
        <v>1</v>
      </c>
      <c r="Q15" s="169">
        <f t="shared" si="16"/>
        <v>1</v>
      </c>
      <c r="R15" s="169">
        <f t="shared" si="16"/>
        <v>1</v>
      </c>
      <c r="S15" s="169">
        <f t="shared" si="16"/>
        <v>1</v>
      </c>
      <c r="T15" s="169">
        <f t="shared" si="16"/>
        <v>3</v>
      </c>
      <c r="U15" s="169">
        <f t="shared" si="16"/>
        <v>3</v>
      </c>
      <c r="V15" s="169">
        <f t="shared" si="16"/>
        <v>2</v>
      </c>
      <c r="W15" s="169">
        <f t="shared" si="16"/>
        <v>2</v>
      </c>
      <c r="X15" s="169">
        <f t="shared" si="16"/>
        <v>2</v>
      </c>
      <c r="Y15" s="169">
        <f t="shared" si="16"/>
        <v>2</v>
      </c>
      <c r="Z15" s="169">
        <f t="shared" si="16"/>
        <v>2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0</v>
      </c>
      <c r="D17" s="169">
        <f t="shared" si="18"/>
        <v>0</v>
      </c>
      <c r="E17" s="169">
        <f t="shared" si="18"/>
        <v>0</v>
      </c>
      <c r="F17" s="169">
        <f t="shared" si="18"/>
        <v>1</v>
      </c>
      <c r="G17" s="169">
        <f t="shared" si="18"/>
        <v>1</v>
      </c>
      <c r="H17" s="169">
        <f t="shared" si="18"/>
        <v>1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1</v>
      </c>
      <c r="N17" s="169">
        <f t="shared" si="18"/>
        <v>0</v>
      </c>
      <c r="O17" s="169">
        <f t="shared" si="18"/>
        <v>0</v>
      </c>
      <c r="P17" s="169">
        <f t="shared" si="18"/>
        <v>0</v>
      </c>
      <c r="Q17" s="169">
        <f t="shared" si="18"/>
        <v>0</v>
      </c>
      <c r="R17" s="169">
        <f t="shared" si="18"/>
        <v>0</v>
      </c>
      <c r="S17" s="169">
        <f t="shared" si="18"/>
        <v>0</v>
      </c>
      <c r="T17" s="169">
        <f t="shared" si="18"/>
        <v>1</v>
      </c>
      <c r="U17" s="169">
        <f t="shared" si="18"/>
        <v>1</v>
      </c>
      <c r="V17" s="169">
        <f t="shared" si="18"/>
        <v>0</v>
      </c>
      <c r="W17" s="169">
        <f t="shared" si="18"/>
        <v>0</v>
      </c>
      <c r="X17" s="169">
        <f t="shared" si="18"/>
        <v>0</v>
      </c>
      <c r="Y17" s="169">
        <f t="shared" si="18"/>
        <v>0</v>
      </c>
      <c r="Z17" s="169">
        <f t="shared" si="18"/>
        <v>0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3</v>
      </c>
      <c r="D18" s="62">
        <f t="shared" si="19"/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3</v>
      </c>
      <c r="M18" s="62">
        <f t="shared" si="19"/>
        <v>4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4</v>
      </c>
      <c r="U18" s="62">
        <f t="shared" si="19"/>
        <v>4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3</v>
      </c>
      <c r="D22" s="62">
        <f t="shared" si="22"/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3</v>
      </c>
      <c r="M22" s="62">
        <f t="shared" si="22"/>
        <v>4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4</v>
      </c>
      <c r="U22" s="62">
        <f t="shared" si="22"/>
        <v>4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720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</v>
      </c>
      <c r="U68" s="169">
        <f>IF($AA68=0,99,IF(U81&gt;3,CdTrp1!T76,CdTrp1!T52))</f>
        <v>0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</v>
      </c>
      <c r="D69" s="169">
        <f>IF($AA69=0,99,IF(D82&gt;3,CdTrp1!C77,CdTrp1!C53))</f>
        <v>0</v>
      </c>
      <c r="E69" s="169">
        <f>IF($AA69=0,99,IF(E82&gt;3,CdTrp1!D77,CdTrp1!D53))</f>
        <v>0</v>
      </c>
      <c r="F69" s="169">
        <f>IF($AA69=0,99,IF(F82&gt;3,CdTrp1!E77,CdTrp1!E53))</f>
        <v>0</v>
      </c>
      <c r="G69" s="169">
        <f>IF($AA69=0,99,IF(G82&gt;3,CdTrp1!F77,CdTrp1!F53))</f>
        <v>0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0</v>
      </c>
      <c r="W69" s="169">
        <f>IF($AA69=0,99,IF(W82&gt;3,CdTrp1!V77,CdTrp1!V53))</f>
        <v>0</v>
      </c>
      <c r="X69" s="169">
        <f>IF($AA69=0,99,IF(X82&gt;3,CdTrp1!W77,CdTrp1!W53))</f>
        <v>0</v>
      </c>
      <c r="Y69" s="169">
        <f>IF($AA69=0,99,IF(Y82&gt;3,CdTrp1!X77,CdTrp1!X53))</f>
        <v>0</v>
      </c>
      <c r="Z69" s="169">
        <f>IF($AA69=0,99,IF(Z82&gt;3,CdTrp1!Y77,CdTrp1!Y53))</f>
        <v>0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</v>
      </c>
      <c r="D71" s="169">
        <f>IF($AA71=0,99,IF(D84&gt;3,CdTrp1!C79,CdTrp1!C55))</f>
        <v>0</v>
      </c>
      <c r="E71" s="169">
        <f>IF($AA71=0,99,IF(E84&gt;3,CdTrp1!D79,CdTrp1!D55))</f>
        <v>0</v>
      </c>
      <c r="F71" s="169">
        <f>IF($AA71=0,99,IF(F84&gt;3,CdTrp1!E79,CdTrp1!E55))</f>
        <v>0</v>
      </c>
      <c r="G71" s="169">
        <f>IF($AA71=0,99,IF(G84&gt;3,CdTrp1!F79,CdTrp1!F55))</f>
        <v>0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0</v>
      </c>
      <c r="W71" s="169">
        <f>IF($AA71=0,99,IF(W84&gt;3,CdTrp1!V79,CdTrp1!V55))</f>
        <v>0</v>
      </c>
      <c r="X71" s="169">
        <f>IF($AA71=0,99,IF(X84&gt;3,CdTrp1!W79,CdTrp1!W55))</f>
        <v>0</v>
      </c>
      <c r="Y71" s="169">
        <f>IF($AA71=0,99,IF(Y84&gt;3,CdTrp1!X79,CdTrp1!X55))</f>
        <v>0</v>
      </c>
      <c r="Z71" s="169">
        <f>IF($AA71=0,99,IF(Z84&gt;3,CdTrp1!Y79,CdTrp1!Y55))</f>
        <v>0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</v>
      </c>
      <c r="O72" s="169">
        <f>IF($AA72=0,99,IF(O85&gt;3,CdTrp1!N80,CdTrp1!N56))</f>
        <v>0</v>
      </c>
      <c r="P72" s="169">
        <f>IF($AA72=0,99,IF(P85&gt;3,CdTrp1!O80,CdTrp1!O56))</f>
        <v>0</v>
      </c>
      <c r="Q72" s="169">
        <f>IF($AA72=0,99,IF(Q85&gt;3,CdTrp1!P80,CdTrp1!P56))</f>
        <v>0</v>
      </c>
      <c r="R72" s="169">
        <f>IF($AA72=0,99,IF(R85&gt;3,CdTrp1!Q80,CdTrp1!Q56))</f>
        <v>0</v>
      </c>
      <c r="S72" s="169">
        <f>IF($AA72=0,99,IF(S85&gt;3,CdTrp1!R80,CdTrp1!R56))</f>
        <v>0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1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2</v>
      </c>
      <c r="D84" s="169">
        <f>CdTrp1!C79</f>
        <v>2</v>
      </c>
      <c r="E84" s="169">
        <f>CdTrp1!D79</f>
        <v>2</v>
      </c>
      <c r="F84" s="169">
        <f>CdTrp1!E79</f>
        <v>2</v>
      </c>
      <c r="G84" s="169">
        <f>CdTrp1!F79</f>
        <v>2</v>
      </c>
      <c r="H84" s="169">
        <f>CdTrp1!G79</f>
        <v>2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3</v>
      </c>
      <c r="D180" s="169">
        <f>IF(Troupeau!$B$3="OL",Protection!D18,0)</f>
        <v>3</v>
      </c>
      <c r="E180" s="169">
        <f>IF(Troupeau!$B$3="OL",Protection!E18,0)</f>
        <v>3</v>
      </c>
      <c r="F180" s="169">
        <f>IF(Troupeau!$B$3="OL",Protection!F18,0)</f>
        <v>3</v>
      </c>
      <c r="G180" s="169">
        <f>IF(Troupeau!$B$3="OL",Protection!G18,0)</f>
        <v>3</v>
      </c>
      <c r="H180" s="169">
        <f>IF(Troupeau!$B$3="OL",Protection!H18,0)</f>
        <v>3</v>
      </c>
      <c r="I180" s="169">
        <f>IF(Troupeau!$B$3="OL",Protection!I18,0)</f>
        <v>3</v>
      </c>
      <c r="J180" s="169">
        <f>IF(Troupeau!$B$3="OL",Protection!J18,0)</f>
        <v>3</v>
      </c>
      <c r="K180" s="169">
        <f>IF(Troupeau!$B$3="OL",Protection!K18,0)</f>
        <v>3</v>
      </c>
      <c r="L180" s="169">
        <f>IF(Troupeau!$B$3="OL",Protection!L18,0)</f>
        <v>3</v>
      </c>
      <c r="M180" s="169">
        <f>IF(Troupeau!$B$3="OL",Protection!M18,0)</f>
        <v>4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4</v>
      </c>
      <c r="U180" s="169">
        <f>IF(Troupeau!$B$3="OL",Protection!U18,0)</f>
        <v>4</v>
      </c>
      <c r="V180" s="169">
        <f>IF(Troupeau!$B$3="OL",Protection!V18,0)</f>
        <v>3</v>
      </c>
      <c r="W180" s="169">
        <f>IF(Troupeau!$B$3="OL",Protection!W18,0)</f>
        <v>3</v>
      </c>
      <c r="X180" s="169">
        <f>IF(Troupeau!$B$3="OL",Protection!X18,0)</f>
        <v>3</v>
      </c>
      <c r="Y180" s="169">
        <f>IF(Troupeau!$B$3="OL",Protection!Y18,0)</f>
        <v>3</v>
      </c>
      <c r="Z180" s="169">
        <f>IF(Troupeau!$B$3="OL",Protection!Z18,0)</f>
        <v>3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3</v>
      </c>
      <c r="D195" s="169">
        <f t="shared" si="50"/>
        <v>3</v>
      </c>
      <c r="E195" s="169">
        <f t="shared" si="50"/>
        <v>3</v>
      </c>
      <c r="F195" s="169">
        <f t="shared" si="50"/>
        <v>3</v>
      </c>
      <c r="G195" s="169">
        <f t="shared" si="50"/>
        <v>3</v>
      </c>
      <c r="H195" s="169">
        <f t="shared" si="50"/>
        <v>3</v>
      </c>
      <c r="I195" s="169">
        <f t="shared" si="50"/>
        <v>3</v>
      </c>
      <c r="J195" s="169">
        <f t="shared" si="50"/>
        <v>3</v>
      </c>
      <c r="K195" s="169">
        <f t="shared" si="50"/>
        <v>3</v>
      </c>
      <c r="L195" s="169">
        <f t="shared" si="50"/>
        <v>3</v>
      </c>
      <c r="M195" s="169">
        <f t="shared" si="50"/>
        <v>4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4</v>
      </c>
      <c r="U195" s="169">
        <f t="shared" si="50"/>
        <v>4</v>
      </c>
      <c r="V195" s="169">
        <f t="shared" si="50"/>
        <v>3</v>
      </c>
      <c r="W195" s="169">
        <f t="shared" si="50"/>
        <v>3</v>
      </c>
      <c r="X195" s="169">
        <f t="shared" si="50"/>
        <v>3</v>
      </c>
      <c r="Y195" s="169">
        <f t="shared" si="50"/>
        <v>3</v>
      </c>
      <c r="Z195" s="169">
        <f t="shared" si="50"/>
        <v>3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4</v>
      </c>
      <c r="D201" s="169">
        <f>IF(Troupeau!$B$3="OL",D8+D9,0)</f>
        <v>4</v>
      </c>
      <c r="E201" s="169">
        <f>IF(Troupeau!$B$3="OL",E8+E9,0)</f>
        <v>4</v>
      </c>
      <c r="F201" s="169">
        <f>IF(Troupeau!$B$3="OL",F8+F9,0)</f>
        <v>6</v>
      </c>
      <c r="G201" s="169">
        <f>IF(Troupeau!$B$3="OL",G8+G9,0)</f>
        <v>6</v>
      </c>
      <c r="H201" s="169">
        <f>IF(Troupeau!$B$3="OL",H8+H9,0)</f>
        <v>6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4</v>
      </c>
      <c r="D203" s="169">
        <f t="shared" si="52"/>
        <v>4</v>
      </c>
      <c r="E203" s="169">
        <f t="shared" si="52"/>
        <v>4</v>
      </c>
      <c r="F203" s="169">
        <f t="shared" si="52"/>
        <v>6</v>
      </c>
      <c r="G203" s="169">
        <f t="shared" si="52"/>
        <v>6</v>
      </c>
      <c r="H203" s="169">
        <f t="shared" si="52"/>
        <v>6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4</v>
      </c>
      <c r="D212" s="169">
        <f t="shared" si="53"/>
        <v>4</v>
      </c>
      <c r="E212" s="169">
        <f t="shared" si="53"/>
        <v>4</v>
      </c>
      <c r="F212" s="169">
        <f t="shared" si="53"/>
        <v>6</v>
      </c>
      <c r="G212" s="169">
        <f t="shared" si="53"/>
        <v>6</v>
      </c>
      <c r="H212" s="169">
        <f t="shared" si="53"/>
        <v>6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4</v>
      </c>
      <c r="D214" s="169">
        <f t="shared" si="55"/>
        <v>4</v>
      </c>
      <c r="E214" s="169">
        <f t="shared" si="55"/>
        <v>4</v>
      </c>
      <c r="F214" s="169">
        <f t="shared" si="55"/>
        <v>6</v>
      </c>
      <c r="G214" s="169">
        <f t="shared" si="55"/>
        <v>6</v>
      </c>
      <c r="H214" s="169">
        <f t="shared" si="55"/>
        <v>6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0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539</v>
      </c>
      <c r="G5" s="169">
        <f t="shared" ref="G5:AD5" si="1">AV117</f>
        <v>14</v>
      </c>
      <c r="H5" s="169">
        <f t="shared" si="1"/>
        <v>12.25</v>
      </c>
      <c r="I5" s="169">
        <f t="shared" si="1"/>
        <v>12.25</v>
      </c>
      <c r="J5" s="169">
        <f t="shared" si="1"/>
        <v>26.25</v>
      </c>
      <c r="K5" s="169">
        <f t="shared" si="1"/>
        <v>28</v>
      </c>
      <c r="L5" s="169">
        <f t="shared" si="1"/>
        <v>28</v>
      </c>
      <c r="M5" s="169">
        <f t="shared" si="1"/>
        <v>42</v>
      </c>
      <c r="N5" s="169">
        <f t="shared" si="1"/>
        <v>42</v>
      </c>
      <c r="O5" s="169">
        <f t="shared" si="1"/>
        <v>42</v>
      </c>
      <c r="P5" s="169">
        <f t="shared" si="1"/>
        <v>42</v>
      </c>
      <c r="Q5" s="169">
        <f t="shared" si="1"/>
        <v>49</v>
      </c>
      <c r="R5" s="169">
        <f t="shared" si="1"/>
        <v>7</v>
      </c>
      <c r="S5" s="169">
        <f t="shared" si="1"/>
        <v>5.25</v>
      </c>
      <c r="T5" s="169">
        <f t="shared" si="1"/>
        <v>5.25</v>
      </c>
      <c r="U5" s="169">
        <f t="shared" si="1"/>
        <v>5.25</v>
      </c>
      <c r="V5" s="169">
        <f t="shared" si="1"/>
        <v>5.25</v>
      </c>
      <c r="W5" s="169">
        <f t="shared" si="1"/>
        <v>5.25</v>
      </c>
      <c r="X5" s="169">
        <f t="shared" si="1"/>
        <v>49</v>
      </c>
      <c r="Y5" s="169">
        <f t="shared" si="1"/>
        <v>49</v>
      </c>
      <c r="Z5" s="169">
        <f t="shared" si="1"/>
        <v>14</v>
      </c>
      <c r="AA5" s="169">
        <f t="shared" si="1"/>
        <v>14</v>
      </c>
      <c r="AB5" s="169">
        <f t="shared" si="1"/>
        <v>14</v>
      </c>
      <c r="AC5" s="169">
        <f t="shared" si="1"/>
        <v>14</v>
      </c>
      <c r="AD5" s="169">
        <f t="shared" si="1"/>
        <v>14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709.84593749999999</v>
      </c>
      <c r="G9" s="30">
        <f t="shared" ref="G9:AD9" si="4">AV102</f>
        <v>49.190312499999997</v>
      </c>
      <c r="H9" s="30">
        <f t="shared" si="4"/>
        <v>49.131687499999998</v>
      </c>
      <c r="I9" s="30">
        <f t="shared" si="4"/>
        <v>49.073062499999999</v>
      </c>
      <c r="J9" s="30">
        <f t="shared" si="4"/>
        <v>49.0144375</v>
      </c>
      <c r="K9" s="30">
        <f t="shared" si="4"/>
        <v>48.9558125</v>
      </c>
      <c r="L9" s="30">
        <f t="shared" si="4"/>
        <v>48.926500000000004</v>
      </c>
      <c r="M9" s="30">
        <f t="shared" si="4"/>
        <v>27.897187500000001</v>
      </c>
      <c r="N9" s="30">
        <f t="shared" si="4"/>
        <v>27.867874999999998</v>
      </c>
      <c r="O9" s="30">
        <f t="shared" si="4"/>
        <v>27.838562500000002</v>
      </c>
      <c r="P9" s="30">
        <f t="shared" si="4"/>
        <v>27.809249999999999</v>
      </c>
      <c r="Q9" s="30">
        <f t="shared" si="4"/>
        <v>21.126000000000001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21.126000000000001</v>
      </c>
      <c r="Y9" s="30">
        <f t="shared" si="4"/>
        <v>21.126000000000001</v>
      </c>
      <c r="Z9" s="30">
        <f t="shared" si="4"/>
        <v>47.753999999999998</v>
      </c>
      <c r="AA9" s="30">
        <f t="shared" si="4"/>
        <v>47.3143125</v>
      </c>
      <c r="AB9" s="30">
        <f t="shared" si="4"/>
        <v>47.3143125</v>
      </c>
      <c r="AC9" s="30">
        <f t="shared" si="4"/>
        <v>49.190312499999997</v>
      </c>
      <c r="AD9" s="30">
        <f t="shared" si="4"/>
        <v>49.190312499999997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1248.8459374999995</v>
      </c>
      <c r="G13" s="30">
        <f t="shared" ref="G13:AD13" si="7">SUM(G5:G11)</f>
        <v>63.190312499999997</v>
      </c>
      <c r="H13" s="30">
        <f t="shared" si="7"/>
        <v>61.381687499999998</v>
      </c>
      <c r="I13" s="30">
        <f t="shared" si="7"/>
        <v>61.323062499999999</v>
      </c>
      <c r="J13" s="30">
        <f t="shared" si="7"/>
        <v>75.2644375</v>
      </c>
      <c r="K13" s="30">
        <f t="shared" si="7"/>
        <v>76.955812500000008</v>
      </c>
      <c r="L13" s="30">
        <f t="shared" si="7"/>
        <v>76.926500000000004</v>
      </c>
      <c r="M13" s="30">
        <f t="shared" si="7"/>
        <v>69.897187500000001</v>
      </c>
      <c r="N13" s="30">
        <f t="shared" si="7"/>
        <v>69.867874999999998</v>
      </c>
      <c r="O13" s="30">
        <f t="shared" si="7"/>
        <v>69.838562499999995</v>
      </c>
      <c r="P13" s="30">
        <f t="shared" si="7"/>
        <v>69.809249999999992</v>
      </c>
      <c r="Q13" s="30">
        <f t="shared" si="7"/>
        <v>70.126000000000005</v>
      </c>
      <c r="R13" s="30">
        <f t="shared" si="7"/>
        <v>7</v>
      </c>
      <c r="S13" s="30">
        <f t="shared" si="7"/>
        <v>5.25</v>
      </c>
      <c r="T13" s="30">
        <f t="shared" si="7"/>
        <v>5.25</v>
      </c>
      <c r="U13" s="30">
        <f t="shared" si="7"/>
        <v>5.25</v>
      </c>
      <c r="V13" s="30">
        <f t="shared" si="7"/>
        <v>5.25</v>
      </c>
      <c r="W13" s="30">
        <f t="shared" si="7"/>
        <v>5.25</v>
      </c>
      <c r="X13" s="30">
        <f t="shared" si="7"/>
        <v>70.126000000000005</v>
      </c>
      <c r="Y13" s="30">
        <f t="shared" si="7"/>
        <v>70.126000000000005</v>
      </c>
      <c r="Z13" s="30">
        <f t="shared" si="7"/>
        <v>61.753999999999998</v>
      </c>
      <c r="AA13" s="30">
        <f t="shared" si="7"/>
        <v>61.3143125</v>
      </c>
      <c r="AB13" s="30">
        <f t="shared" si="7"/>
        <v>61.3143125</v>
      </c>
      <c r="AC13" s="30">
        <f t="shared" si="7"/>
        <v>63.190312499999997</v>
      </c>
      <c r="AD13" s="30">
        <f t="shared" si="7"/>
        <v>63.190312499999997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6</v>
      </c>
      <c r="F16" s="169">
        <f>IF(B16&gt;0,D16*E16/B16,0)</f>
        <v>50.4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faible</v>
      </c>
      <c r="AV27" s="169">
        <f t="shared" si="41"/>
        <v>1</v>
      </c>
      <c r="AW27" s="169">
        <f t="shared" si="41"/>
        <v>1</v>
      </c>
      <c r="AX27" s="169">
        <f t="shared" si="41"/>
        <v>1</v>
      </c>
      <c r="AY27" s="169">
        <f t="shared" si="41"/>
        <v>1</v>
      </c>
      <c r="AZ27" s="169">
        <f t="shared" si="41"/>
        <v>1</v>
      </c>
      <c r="BA27" s="169">
        <f t="shared" si="41"/>
        <v>1</v>
      </c>
      <c r="BB27" s="169">
        <f t="shared" si="41"/>
        <v>1</v>
      </c>
      <c r="BC27" s="169">
        <f t="shared" si="41"/>
        <v>1</v>
      </c>
      <c r="BD27" s="169">
        <f t="shared" si="41"/>
        <v>1</v>
      </c>
      <c r="BE27" s="169">
        <f t="shared" si="41"/>
        <v>1</v>
      </c>
      <c r="BF27" s="169">
        <f t="shared" si="42"/>
        <v>1</v>
      </c>
      <c r="BG27" s="169">
        <f t="shared" si="42"/>
        <v>1</v>
      </c>
      <c r="BH27" s="169">
        <f t="shared" si="42"/>
        <v>1</v>
      </c>
      <c r="BI27" s="169">
        <f t="shared" si="42"/>
        <v>1</v>
      </c>
      <c r="BJ27" s="169">
        <f t="shared" si="42"/>
        <v>1</v>
      </c>
      <c r="BK27" s="169">
        <f t="shared" si="42"/>
        <v>1</v>
      </c>
      <c r="BL27" s="169">
        <f t="shared" si="42"/>
        <v>1</v>
      </c>
      <c r="BM27" s="169">
        <f t="shared" si="42"/>
        <v>1</v>
      </c>
      <c r="BN27" s="169">
        <f t="shared" si="42"/>
        <v>1</v>
      </c>
      <c r="BO27" s="169">
        <f t="shared" si="42"/>
        <v>1</v>
      </c>
      <c r="BP27" s="169">
        <f t="shared" si="42"/>
        <v>1</v>
      </c>
      <c r="BQ27" s="169">
        <f t="shared" si="42"/>
        <v>1</v>
      </c>
      <c r="BR27" s="169">
        <f t="shared" si="42"/>
        <v>1</v>
      </c>
      <c r="BS27" s="169">
        <f t="shared" si="42"/>
        <v>1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faible</v>
      </c>
      <c r="AV29" s="169">
        <f t="shared" si="41"/>
        <v>1</v>
      </c>
      <c r="AW29" s="169">
        <f t="shared" si="41"/>
        <v>1</v>
      </c>
      <c r="AX29" s="169">
        <f t="shared" si="41"/>
        <v>1</v>
      </c>
      <c r="AY29" s="169">
        <f t="shared" si="41"/>
        <v>1</v>
      </c>
      <c r="AZ29" s="169">
        <f t="shared" si="41"/>
        <v>1</v>
      </c>
      <c r="BA29" s="169">
        <f t="shared" si="41"/>
        <v>1</v>
      </c>
      <c r="BB29" s="169">
        <f t="shared" si="41"/>
        <v>1</v>
      </c>
      <c r="BC29" s="169">
        <f t="shared" si="41"/>
        <v>1</v>
      </c>
      <c r="BD29" s="169">
        <f t="shared" si="41"/>
        <v>1</v>
      </c>
      <c r="BE29" s="169">
        <f t="shared" si="41"/>
        <v>1</v>
      </c>
      <c r="BF29" s="169">
        <f t="shared" si="42"/>
        <v>1</v>
      </c>
      <c r="BG29" s="169">
        <f t="shared" si="42"/>
        <v>1</v>
      </c>
      <c r="BH29" s="169">
        <f t="shared" si="42"/>
        <v>1</v>
      </c>
      <c r="BI29" s="169">
        <f t="shared" si="42"/>
        <v>1</v>
      </c>
      <c r="BJ29" s="169">
        <f t="shared" si="42"/>
        <v>1</v>
      </c>
      <c r="BK29" s="169">
        <f t="shared" si="42"/>
        <v>1</v>
      </c>
      <c r="BL29" s="169">
        <f t="shared" si="42"/>
        <v>1</v>
      </c>
      <c r="BM29" s="169">
        <f t="shared" si="42"/>
        <v>1</v>
      </c>
      <c r="BN29" s="169">
        <f t="shared" si="42"/>
        <v>1</v>
      </c>
      <c r="BO29" s="169">
        <f t="shared" si="42"/>
        <v>1</v>
      </c>
      <c r="BP29" s="169">
        <f t="shared" si="42"/>
        <v>1</v>
      </c>
      <c r="BQ29" s="169">
        <f t="shared" si="42"/>
        <v>1</v>
      </c>
      <c r="BR29" s="169">
        <f t="shared" si="42"/>
        <v>1</v>
      </c>
      <c r="BS29" s="169">
        <f t="shared" si="42"/>
        <v>1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faible</v>
      </c>
      <c r="AV30" s="169">
        <f t="shared" si="41"/>
        <v>1</v>
      </c>
      <c r="AW30" s="169">
        <f t="shared" si="41"/>
        <v>1</v>
      </c>
      <c r="AX30" s="169">
        <f t="shared" si="41"/>
        <v>1</v>
      </c>
      <c r="AY30" s="169">
        <f t="shared" si="41"/>
        <v>1</v>
      </c>
      <c r="AZ30" s="169">
        <f t="shared" si="41"/>
        <v>1</v>
      </c>
      <c r="BA30" s="169">
        <f t="shared" si="41"/>
        <v>1</v>
      </c>
      <c r="BB30" s="169">
        <f t="shared" si="41"/>
        <v>1</v>
      </c>
      <c r="BC30" s="169">
        <f t="shared" si="41"/>
        <v>1</v>
      </c>
      <c r="BD30" s="169">
        <f t="shared" si="41"/>
        <v>1</v>
      </c>
      <c r="BE30" s="169">
        <f t="shared" si="41"/>
        <v>1</v>
      </c>
      <c r="BF30" s="169">
        <f t="shared" si="42"/>
        <v>1</v>
      </c>
      <c r="BG30" s="169">
        <f t="shared" si="42"/>
        <v>1</v>
      </c>
      <c r="BH30" s="169">
        <f t="shared" si="42"/>
        <v>1</v>
      </c>
      <c r="BI30" s="169">
        <f t="shared" si="42"/>
        <v>1</v>
      </c>
      <c r="BJ30" s="169">
        <f t="shared" si="42"/>
        <v>1</v>
      </c>
      <c r="BK30" s="169">
        <f t="shared" si="42"/>
        <v>1</v>
      </c>
      <c r="BL30" s="169">
        <f t="shared" si="42"/>
        <v>1</v>
      </c>
      <c r="BM30" s="169">
        <f t="shared" si="42"/>
        <v>1</v>
      </c>
      <c r="BN30" s="169">
        <f t="shared" si="42"/>
        <v>1</v>
      </c>
      <c r="BO30" s="169">
        <f t="shared" si="42"/>
        <v>1</v>
      </c>
      <c r="BP30" s="169">
        <f t="shared" si="42"/>
        <v>1</v>
      </c>
      <c r="BQ30" s="169">
        <f t="shared" si="42"/>
        <v>1</v>
      </c>
      <c r="BR30" s="169">
        <f t="shared" si="42"/>
        <v>1</v>
      </c>
      <c r="BS30" s="169">
        <f t="shared" si="42"/>
        <v>1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1</v>
      </c>
      <c r="BN37" s="169">
        <f>IF(CdTrp1!T52=1,3,IF(CdTrp1!T52=0.5,2,IF(CdTrp1!T52=0,1,0)))</f>
        <v>1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1</v>
      </c>
      <c r="AW38" s="169">
        <f>IF(CdTrp1!C53=1,3,IF(CdTrp1!C53=0.5,2,IF(CdTrp1!C53=0,1,0)))</f>
        <v>1</v>
      </c>
      <c r="AX38" s="169">
        <f>IF(CdTrp1!D53=1,3,IF(CdTrp1!D53=0.5,2,IF(CdTrp1!D53=0,1,0)))</f>
        <v>1</v>
      </c>
      <c r="AY38" s="169">
        <f>IF(CdTrp1!E53=1,3,IF(CdTrp1!E53=0.5,2,IF(CdTrp1!E53=0,1,0)))</f>
        <v>1</v>
      </c>
      <c r="AZ38" s="169">
        <f>IF(CdTrp1!F53=1,3,IF(CdTrp1!F53=0.5,2,IF(CdTrp1!F53=0,1,0)))</f>
        <v>1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1</v>
      </c>
      <c r="BP38" s="169">
        <f>IF(CdTrp1!V53=1,3,IF(CdTrp1!V53=0.5,2,IF(CdTrp1!V53=0,1,0)))</f>
        <v>1</v>
      </c>
      <c r="BQ38" s="169">
        <f>IF(CdTrp1!W53=1,3,IF(CdTrp1!W53=0.5,2,IF(CdTrp1!W53=0,1,0)))</f>
        <v>1</v>
      </c>
      <c r="BR38" s="169">
        <f>IF(CdTrp1!X53=1,3,IF(CdTrp1!X53=0.5,2,IF(CdTrp1!X53=0,1,0)))</f>
        <v>1</v>
      </c>
      <c r="BS38" s="169">
        <f>IF(CdTrp1!Y53=1,3,IF(CdTrp1!Y53=0.5,2,IF(CdTrp1!Y53=0,1,0)))</f>
        <v>1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1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211</v>
      </c>
      <c r="BN60" s="169">
        <f>IF(BN15=0,0,IF(BN37=3,0,VALUE(CONCATENATE(Travail!BN26,Travail!BN37,Travail!BN48))))</f>
        <v>211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112</v>
      </c>
      <c r="AW61" s="169">
        <f>IF(AW16=0,0,IF(AW38=3,0,VALUE(CONCATENATE(Travail!AW27,Travail!AW38,Travail!AW49))))</f>
        <v>111</v>
      </c>
      <c r="AX61" s="169">
        <f>IF(AX16=0,0,IF(AX38=3,0,VALUE(CONCATENATE(Travail!AX27,Travail!AX38,Travail!AX49))))</f>
        <v>111</v>
      </c>
      <c r="AY61" s="169">
        <f>IF(AY16=0,0,IF(AY38=3,0,VALUE(CONCATENATE(Travail!AY27,Travail!AY38,Travail!AY49))))</f>
        <v>111</v>
      </c>
      <c r="AZ61" s="169">
        <f>IF(AZ16=0,0,IF(AZ38=3,0,VALUE(CONCATENATE(Travail!AZ27,Travail!AZ38,Travail!AZ49))))</f>
        <v>112</v>
      </c>
      <c r="BA61" s="169">
        <f>IF(BA16=0,0,IF(BA38=3,0,VALUE(CONCATENATE(Travail!BA27,Travail!BA38,Travail!BA49))))</f>
        <v>112</v>
      </c>
      <c r="BB61" s="169">
        <f>IF(BB16=0,0,IF(BB38=3,0,VALUE(CONCATENATE(Travail!BB27,Travail!BB38,Travail!BB49))))</f>
        <v>112</v>
      </c>
      <c r="BC61" s="169">
        <f>IF(BC16=0,0,IF(BC38=3,0,VALUE(CONCATENATE(Travail!BC27,Travail!BC38,Travail!BC49))))</f>
        <v>112</v>
      </c>
      <c r="BD61" s="169">
        <f>IF(BD16=0,0,IF(BD38=3,0,VALUE(CONCATENATE(Travail!BD27,Travail!BD38,Travail!BD49))))</f>
        <v>112</v>
      </c>
      <c r="BE61" s="169">
        <f>IF(BE16=0,0,IF(BE38=3,0,VALUE(CONCATENATE(Travail!BE27,Travail!BE38,Travail!BE49))))</f>
        <v>112</v>
      </c>
      <c r="BF61" s="169">
        <f>IF(BF16=0,0,IF(BF38=3,0,VALUE(CONCATENATE(Travail!BF27,Travail!BF38,Travail!BF49))))</f>
        <v>112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112</v>
      </c>
      <c r="BN61" s="169">
        <f>IF(BN16=0,0,IF(BN38=3,0,VALUE(CONCATENATE(Travail!BN27,Travail!BN38,Travail!BN49))))</f>
        <v>112</v>
      </c>
      <c r="BO61" s="169">
        <f>IF(BO16=0,0,IF(BO38=3,0,VALUE(CONCATENATE(Travail!BO27,Travail!BO38,Travail!BO49))))</f>
        <v>112</v>
      </c>
      <c r="BP61" s="169">
        <f>IF(BP16=0,0,IF(BP38=3,0,VALUE(CONCATENATE(Travail!BP27,Travail!BP38,Travail!BP49))))</f>
        <v>112</v>
      </c>
      <c r="BQ61" s="169">
        <f>IF(BQ16=0,0,IF(BQ38=3,0,VALUE(CONCATENATE(Travail!BQ27,Travail!BQ38,Travail!BQ49))))</f>
        <v>112</v>
      </c>
      <c r="BR61" s="169">
        <f>IF(BR16=0,0,IF(BR38=3,0,VALUE(CONCATENATE(Travail!BR27,Travail!BR38,Travail!BR49))))</f>
        <v>112</v>
      </c>
      <c r="BS61" s="169">
        <f>IF(BS16=0,0,IF(BS38=3,0,VALUE(CONCATENATE(Travail!BS27,Travail!BS38,Travail!BS49))))</f>
        <v>112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112</v>
      </c>
      <c r="AW63" s="169">
        <f>IF(AW18=0,0,IF(AW40=3,0,VALUE(CONCATENATE(Travail!AW29,Travail!AW40,Travail!AW51))))</f>
        <v>112</v>
      </c>
      <c r="AX63" s="169">
        <f>IF(AX18=0,0,IF(AX40=3,0,VALUE(CONCATENATE(Travail!AX29,Travail!AX40,Travail!AX51))))</f>
        <v>112</v>
      </c>
      <c r="AY63" s="169">
        <f>IF(AY18=0,0,IF(AY40=3,0,VALUE(CONCATENATE(Travail!AY29,Travail!AY40,Travail!AY51))))</f>
        <v>112</v>
      </c>
      <c r="AZ63" s="169">
        <f>IF(AZ18=0,0,IF(AZ40=3,0,VALUE(CONCATENATE(Travail!AZ29,Travail!AZ40,Travail!AZ51))))</f>
        <v>112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112</v>
      </c>
      <c r="BO63" s="169">
        <f>IF(BO18=0,0,IF(BO40=3,0,VALUE(CONCATENATE(Travail!BO29,Travail!BO40,Travail!BO51))))</f>
        <v>112</v>
      </c>
      <c r="BP63" s="169">
        <f>IF(BP18=0,0,IF(BP40=3,0,VALUE(CONCATENATE(Travail!BP29,Travail!BP40,Travail!BP51))))</f>
        <v>112</v>
      </c>
      <c r="BQ63" s="169">
        <f>IF(BQ18=0,0,IF(BQ40=3,0,VALUE(CONCATENATE(Travail!BQ29,Travail!BQ40,Travail!BQ51))))</f>
        <v>112</v>
      </c>
      <c r="BR63" s="169">
        <f>IF(BR18=0,0,IF(BR40=3,0,VALUE(CONCATENATE(Travail!BR29,Travail!BR40,Travail!BR51))))</f>
        <v>112</v>
      </c>
      <c r="BS63" s="169">
        <f>IF(BS18=0,0,IF(BS40=3,0,VALUE(CONCATENATE(Travail!BS29,Travail!BS40,Travail!BS51))))</f>
        <v>112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112</v>
      </c>
      <c r="BH64" s="169">
        <f>IF(BH19=0,0,IF(BH41=3,0,VALUE(CONCATENATE(Travail!BH30,Travail!BH41,Travail!BH52))))</f>
        <v>111</v>
      </c>
      <c r="BI64" s="169">
        <f>IF(BI19=0,0,IF(BI41=3,0,VALUE(CONCATENATE(Travail!BI30,Travail!BI41,Travail!BI52))))</f>
        <v>111</v>
      </c>
      <c r="BJ64" s="169">
        <f>IF(BJ19=0,0,IF(BJ41=3,0,VALUE(CONCATENATE(Travail!BJ30,Travail!BJ41,Travail!BJ52))))</f>
        <v>111</v>
      </c>
      <c r="BK64" s="169">
        <f>IF(BK19=0,0,IF(BK41=3,0,VALUE(CONCATENATE(Travail!BK30,Travail!BK41,Travail!BK52))))</f>
        <v>111</v>
      </c>
      <c r="BL64" s="169">
        <f>IF(BL19=0,0,IF(BL41=3,0,VALUE(CONCATENATE(Travail!BL30,Travail!BL41,Travail!BL52))))</f>
        <v>111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21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21</v>
      </c>
      <c r="BN71" s="169">
        <f t="shared" si="59"/>
        <v>21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11</v>
      </c>
      <c r="AW72" s="169">
        <f t="shared" si="64"/>
        <v>11</v>
      </c>
      <c r="AX72" s="169">
        <f t="shared" si="64"/>
        <v>11</v>
      </c>
      <c r="AY72" s="169">
        <f t="shared" si="64"/>
        <v>11</v>
      </c>
      <c r="AZ72" s="169">
        <f t="shared" si="64"/>
        <v>11</v>
      </c>
      <c r="BA72" s="169">
        <f t="shared" si="64"/>
        <v>11</v>
      </c>
      <c r="BB72" s="169">
        <f t="shared" si="64"/>
        <v>11</v>
      </c>
      <c r="BC72" s="169">
        <f t="shared" si="64"/>
        <v>11</v>
      </c>
      <c r="BD72" s="169">
        <f t="shared" si="64"/>
        <v>11</v>
      </c>
      <c r="BE72" s="169">
        <f t="shared" si="64"/>
        <v>11</v>
      </c>
      <c r="BF72" s="169">
        <f t="shared" si="64"/>
        <v>11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11</v>
      </c>
      <c r="BN72" s="169">
        <f t="shared" si="64"/>
        <v>11</v>
      </c>
      <c r="BO72" s="169">
        <f t="shared" si="64"/>
        <v>11</v>
      </c>
      <c r="BP72" s="169">
        <f t="shared" si="64"/>
        <v>11</v>
      </c>
      <c r="BQ72" s="169">
        <f t="shared" si="64"/>
        <v>11</v>
      </c>
      <c r="BR72" s="169">
        <f t="shared" si="64"/>
        <v>11</v>
      </c>
      <c r="BS72" s="169">
        <f t="shared" si="64"/>
        <v>11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11</v>
      </c>
      <c r="AW74" s="169">
        <f t="shared" si="70"/>
        <v>11</v>
      </c>
      <c r="AX74" s="169">
        <f t="shared" si="70"/>
        <v>11</v>
      </c>
      <c r="AY74" s="169">
        <f t="shared" si="70"/>
        <v>11</v>
      </c>
      <c r="AZ74" s="169">
        <f t="shared" si="70"/>
        <v>11</v>
      </c>
      <c r="BA74" s="169">
        <f t="shared" si="70"/>
        <v>11</v>
      </c>
      <c r="BB74" s="169">
        <f t="shared" si="70"/>
        <v>11</v>
      </c>
      <c r="BC74" s="169">
        <f t="shared" si="70"/>
        <v>11</v>
      </c>
      <c r="BD74" s="169">
        <f t="shared" si="70"/>
        <v>11</v>
      </c>
      <c r="BE74" s="169">
        <f t="shared" si="70"/>
        <v>11</v>
      </c>
      <c r="BF74" s="169">
        <f t="shared" si="70"/>
        <v>11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11</v>
      </c>
      <c r="BN74" s="169">
        <f t="shared" si="70"/>
        <v>11</v>
      </c>
      <c r="BO74" s="169">
        <f t="shared" si="70"/>
        <v>11</v>
      </c>
      <c r="BP74" s="169">
        <f t="shared" si="70"/>
        <v>11</v>
      </c>
      <c r="BQ74" s="169">
        <f t="shared" si="70"/>
        <v>11</v>
      </c>
      <c r="BR74" s="169">
        <f t="shared" si="70"/>
        <v>11</v>
      </c>
      <c r="BS74" s="169">
        <f t="shared" si="70"/>
        <v>11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0</v>
      </c>
      <c r="G75" s="193">
        <f>IF(Protection!C195=0,0,[1]Protect!$B$9*Protection!C195*14)</f>
        <v>10.5</v>
      </c>
      <c r="H75" s="193">
        <f>IF(Protection!D195=0,0,[1]Protect!$B$9*Protection!D195*14)</f>
        <v>10.5</v>
      </c>
      <c r="I75" s="193">
        <f>IF(Protection!E195=0,0,[1]Protect!$B$9*Protection!E195*14)</f>
        <v>10.5</v>
      </c>
      <c r="J75" s="193">
        <f>IF(Protection!F195=0,0,[1]Protect!$B$9*Protection!F195*14)</f>
        <v>10.5</v>
      </c>
      <c r="K75" s="193">
        <f>IF(Protection!G195=0,0,[1]Protect!$B$9*Protection!G195*14)</f>
        <v>10.5</v>
      </c>
      <c r="L75" s="193">
        <f>IF(Protection!H195=0,0,[1]Protect!$B$9*Protection!H195*14)</f>
        <v>10.5</v>
      </c>
      <c r="M75" s="193">
        <f>IF(Protection!I195=0,0,[1]Protect!$B$9*Protection!I195*14)</f>
        <v>10.5</v>
      </c>
      <c r="N75" s="193">
        <f>IF(Protection!J195=0,0,[1]Protect!$B$9*Protection!J195*14)</f>
        <v>10.5</v>
      </c>
      <c r="O75" s="193">
        <f>IF(Protection!K195=0,0,[1]Protect!$B$9*Protection!K195*14)</f>
        <v>10.5</v>
      </c>
      <c r="P75" s="193">
        <f>IF(Protection!L195=0,0,[1]Protect!$B$9*Protection!L195*14)</f>
        <v>10.5</v>
      </c>
      <c r="Q75" s="193">
        <f>IF(Protection!M195=0,0,[1]Protect!$B$9*Protection!M195*14)</f>
        <v>14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14</v>
      </c>
      <c r="Y75" s="193">
        <f>IF(Protection!U195=0,0,[1]Protect!$B$9*Protection!U195*14)</f>
        <v>14</v>
      </c>
      <c r="Z75" s="193">
        <f>IF(Protection!V195=0,0,[1]Protect!$B$9*Protection!V195*14)</f>
        <v>10.5</v>
      </c>
      <c r="AA75" s="193">
        <f>IF(Protection!W195=0,0,[1]Protect!$B$9*Protection!W195*14)</f>
        <v>10.5</v>
      </c>
      <c r="AB75" s="193">
        <f>IF(Protection!X195=0,0,[1]Protect!$B$9*Protection!X195*14)</f>
        <v>10.5</v>
      </c>
      <c r="AC75" s="193">
        <f>IF(Protection!Y195=0,0,[1]Protect!$B$9*Protection!Y195*14)</f>
        <v>10.5</v>
      </c>
      <c r="AD75" s="193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11</v>
      </c>
      <c r="BH75" s="169">
        <f t="shared" si="73"/>
        <v>11</v>
      </c>
      <c r="BI75" s="169">
        <f t="shared" si="73"/>
        <v>11</v>
      </c>
      <c r="BJ75" s="169">
        <f t="shared" si="73"/>
        <v>11</v>
      </c>
      <c r="BK75" s="169">
        <f t="shared" si="73"/>
        <v>11</v>
      </c>
      <c r="BL75" s="169">
        <f t="shared" si="73"/>
        <v>11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0</v>
      </c>
      <c r="G77" s="46">
        <f t="shared" ref="G77:AD77" si="79">+SUM(G69:G76)</f>
        <v>10.5</v>
      </c>
      <c r="H77" s="46">
        <f t="shared" si="79"/>
        <v>10.5</v>
      </c>
      <c r="I77" s="46">
        <f t="shared" si="79"/>
        <v>10.5</v>
      </c>
      <c r="J77" s="46">
        <f t="shared" si="79"/>
        <v>10.5</v>
      </c>
      <c r="K77" s="46">
        <f t="shared" si="79"/>
        <v>10.5</v>
      </c>
      <c r="L77" s="46">
        <f t="shared" si="79"/>
        <v>10.5</v>
      </c>
      <c r="M77" s="46">
        <f t="shared" si="79"/>
        <v>10.5</v>
      </c>
      <c r="N77" s="46">
        <f t="shared" si="79"/>
        <v>10.5</v>
      </c>
      <c r="O77" s="46">
        <f t="shared" si="79"/>
        <v>10.5</v>
      </c>
      <c r="P77" s="46">
        <f t="shared" si="79"/>
        <v>10.5</v>
      </c>
      <c r="Q77" s="46">
        <f t="shared" si="79"/>
        <v>14</v>
      </c>
      <c r="R77" s="46">
        <f t="shared" si="79"/>
        <v>7</v>
      </c>
      <c r="S77" s="46">
        <f t="shared" si="79"/>
        <v>7</v>
      </c>
      <c r="T77" s="46">
        <f t="shared" si="79"/>
        <v>7</v>
      </c>
      <c r="U77" s="46">
        <f t="shared" si="79"/>
        <v>7</v>
      </c>
      <c r="V77" s="46">
        <f t="shared" si="79"/>
        <v>7</v>
      </c>
      <c r="W77" s="46">
        <f t="shared" si="79"/>
        <v>7</v>
      </c>
      <c r="X77" s="46">
        <f t="shared" si="79"/>
        <v>14</v>
      </c>
      <c r="Y77" s="46">
        <f t="shared" si="79"/>
        <v>14</v>
      </c>
      <c r="Z77" s="46">
        <f t="shared" si="79"/>
        <v>10.5</v>
      </c>
      <c r="AA77" s="46">
        <f t="shared" si="79"/>
        <v>10.5</v>
      </c>
      <c r="AB77" s="46">
        <f t="shared" si="79"/>
        <v>10.5</v>
      </c>
      <c r="AC77" s="46">
        <f t="shared" si="79"/>
        <v>10.5</v>
      </c>
      <c r="AD77" s="46">
        <f t="shared" si="79"/>
        <v>10.5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</v>
      </c>
      <c r="C81" s="186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0</v>
      </c>
      <c r="C83" s="186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0</v>
      </c>
      <c r="AW83" s="169">
        <f t="shared" si="98"/>
        <v>0</v>
      </c>
      <c r="AX83" s="169">
        <f t="shared" si="98"/>
        <v>0</v>
      </c>
      <c r="AY83" s="169">
        <f t="shared" si="98"/>
        <v>1</v>
      </c>
      <c r="AZ83" s="169">
        <f t="shared" si="98"/>
        <v>1</v>
      </c>
      <c r="BA83" s="169">
        <f t="shared" si="98"/>
        <v>1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1</v>
      </c>
      <c r="BG83" s="169">
        <f t="shared" si="98"/>
        <v>0</v>
      </c>
      <c r="BH83" s="169">
        <f t="shared" si="98"/>
        <v>0</v>
      </c>
      <c r="BI83" s="169">
        <f t="shared" si="98"/>
        <v>0</v>
      </c>
      <c r="BJ83" s="169">
        <f t="shared" si="98"/>
        <v>0</v>
      </c>
      <c r="BK83" s="169">
        <f t="shared" si="98"/>
        <v>0</v>
      </c>
      <c r="BL83" s="169">
        <f t="shared" si="98"/>
        <v>0</v>
      </c>
      <c r="BM83" s="169">
        <f t="shared" si="98"/>
        <v>1</v>
      </c>
      <c r="BN83" s="169">
        <f t="shared" si="98"/>
        <v>1</v>
      </c>
      <c r="BO83" s="169">
        <f t="shared" si="98"/>
        <v>0</v>
      </c>
      <c r="BP83" s="169">
        <f t="shared" si="98"/>
        <v>0</v>
      </c>
      <c r="BQ83" s="169">
        <f t="shared" si="98"/>
        <v>0</v>
      </c>
      <c r="BR83" s="169">
        <f t="shared" si="98"/>
        <v>0</v>
      </c>
      <c r="BS83" s="169">
        <f t="shared" si="98"/>
        <v>0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0</v>
      </c>
      <c r="BH85" s="62">
        <f t="shared" si="104"/>
        <v>0</v>
      </c>
      <c r="BI85" s="62">
        <f t="shared" si="104"/>
        <v>0</v>
      </c>
      <c r="BJ85" s="62">
        <f t="shared" si="104"/>
        <v>0</v>
      </c>
      <c r="BK85" s="62">
        <f t="shared" si="104"/>
        <v>0</v>
      </c>
      <c r="BL85" s="62">
        <f t="shared" si="104"/>
        <v>0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</v>
      </c>
      <c r="C86" s="170"/>
      <c r="D86" s="170"/>
      <c r="E86" s="170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0</v>
      </c>
      <c r="BH86" s="186">
        <f>IF(BH85=0,0,HLOOKUP(BH85,[1]Trav!$C$39:$G$59,$AU$105))</f>
        <v>0</v>
      </c>
      <c r="BI86" s="186">
        <f>IF(BI85=0,0,HLOOKUP(BI85,[1]Trav!$C$39:$G$59,$AU$105))</f>
        <v>0</v>
      </c>
      <c r="BJ86" s="186">
        <f>IF(BJ85=0,0,HLOOKUP(BJ85,[1]Trav!$C$39:$G$59,$AU$105))</f>
        <v>0</v>
      </c>
      <c r="BK86" s="186">
        <f>IF(BK85=0,0,HLOOKUP(BK85,[1]Trav!$C$39:$G$59,$AU$105))</f>
        <v>0</v>
      </c>
      <c r="BL86" s="186">
        <f>IF(BL85=0,0,HLOOKUP(BL85,[1]Trav!$C$39:$G$59,$AU$105))</f>
        <v>0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0</v>
      </c>
      <c r="BH87" s="186">
        <f>IF(BH85=0,0,HLOOKUP(BH85,[1]Trav!$C$62:$G$82,$AU$105))</f>
        <v>0</v>
      </c>
      <c r="BI87" s="186">
        <f>IF(BI85=0,0,HLOOKUP(BI85,[1]Trav!$C$62:$G$82,$AU$105))</f>
        <v>0</v>
      </c>
      <c r="BJ87" s="186">
        <f>IF(BJ85=0,0,HLOOKUP(BJ85,[1]Trav!$C$62:$G$82,$AU$105))</f>
        <v>0</v>
      </c>
      <c r="BK87" s="186">
        <f>IF(BK85=0,0,HLOOKUP(BK85,[1]Trav!$C$62:$G$82,$AU$105))</f>
        <v>0</v>
      </c>
      <c r="BL87" s="186">
        <f>IF(BL85=0,0,HLOOKUP(BL85,[1]Trav!$C$62:$G$82,$AU$105))</f>
        <v>0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0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0</v>
      </c>
      <c r="BN90" s="169">
        <f t="shared" si="108"/>
        <v>0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1248.8459375</v>
      </c>
      <c r="C91" s="5"/>
      <c r="D91" s="184">
        <f>B91/Troupeau!$B$17</f>
        <v>4.6598729011194031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0</v>
      </c>
      <c r="AW91" s="169">
        <f t="shared" si="113"/>
        <v>0</v>
      </c>
      <c r="AX91" s="169">
        <f t="shared" si="113"/>
        <v>0</v>
      </c>
      <c r="AY91" s="169">
        <f t="shared" si="113"/>
        <v>0</v>
      </c>
      <c r="AZ91" s="169">
        <f t="shared" si="113"/>
        <v>0</v>
      </c>
      <c r="BA91" s="169">
        <f t="shared" si="113"/>
        <v>0</v>
      </c>
      <c r="BB91" s="169">
        <f t="shared" si="113"/>
        <v>0</v>
      </c>
      <c r="BC91" s="169">
        <f t="shared" si="113"/>
        <v>0</v>
      </c>
      <c r="BD91" s="169">
        <f t="shared" si="113"/>
        <v>0</v>
      </c>
      <c r="BE91" s="169">
        <f t="shared" si="113"/>
        <v>0</v>
      </c>
      <c r="BF91" s="169">
        <f t="shared" si="113"/>
        <v>0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0</v>
      </c>
      <c r="BN91" s="169">
        <f t="shared" si="113"/>
        <v>0</v>
      </c>
      <c r="BO91" s="169">
        <f t="shared" si="113"/>
        <v>0</v>
      </c>
      <c r="BP91" s="169">
        <f t="shared" si="113"/>
        <v>0</v>
      </c>
      <c r="BQ91" s="169">
        <f t="shared" si="113"/>
        <v>0</v>
      </c>
      <c r="BR91" s="169">
        <f t="shared" si="113"/>
        <v>0</v>
      </c>
      <c r="BS91" s="169">
        <f t="shared" si="113"/>
        <v>0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0</v>
      </c>
      <c r="AW93" s="169">
        <f t="shared" si="119"/>
        <v>0</v>
      </c>
      <c r="AX93" s="169">
        <f t="shared" si="119"/>
        <v>0</v>
      </c>
      <c r="AY93" s="169">
        <f t="shared" si="119"/>
        <v>0</v>
      </c>
      <c r="AZ93" s="169">
        <f t="shared" si="119"/>
        <v>0</v>
      </c>
      <c r="BA93" s="169">
        <f t="shared" si="119"/>
        <v>0</v>
      </c>
      <c r="BB93" s="169">
        <f t="shared" si="119"/>
        <v>0</v>
      </c>
      <c r="BC93" s="169">
        <f t="shared" si="119"/>
        <v>0</v>
      </c>
      <c r="BD93" s="169">
        <f t="shared" si="119"/>
        <v>0</v>
      </c>
      <c r="BE93" s="169">
        <f t="shared" si="119"/>
        <v>0</v>
      </c>
      <c r="BF93" s="169">
        <f t="shared" si="119"/>
        <v>0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</v>
      </c>
      <c r="BN93" s="169">
        <f t="shared" si="119"/>
        <v>0</v>
      </c>
      <c r="BO93" s="169">
        <f t="shared" si="119"/>
        <v>0</v>
      </c>
      <c r="BP93" s="169">
        <f t="shared" si="119"/>
        <v>0</v>
      </c>
      <c r="BQ93" s="169">
        <f t="shared" si="119"/>
        <v>0</v>
      </c>
      <c r="BR93" s="169">
        <f t="shared" si="119"/>
        <v>0</v>
      </c>
      <c r="BS93" s="169">
        <f t="shared" si="119"/>
        <v>0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1248.8459375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0</v>
      </c>
      <c r="BH94" s="169">
        <f t="shared" si="122"/>
        <v>0</v>
      </c>
      <c r="BI94" s="169">
        <f t="shared" si="122"/>
        <v>0</v>
      </c>
      <c r="BJ94" s="169">
        <f t="shared" si="122"/>
        <v>0</v>
      </c>
      <c r="BK94" s="169">
        <f t="shared" si="122"/>
        <v>0</v>
      </c>
      <c r="BL94" s="169">
        <f t="shared" si="122"/>
        <v>0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50.4</v>
      </c>
      <c r="C95" s="5"/>
      <c r="D95" s="184">
        <f>B95/Troupeau!$B$17</f>
        <v>0.18805970149253731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50.4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255.4375</v>
      </c>
      <c r="AW99" s="62">
        <f t="shared" si="137"/>
        <v>253.76249999999999</v>
      </c>
      <c r="AX99" s="62">
        <f t="shared" si="137"/>
        <v>252.08750000000001</v>
      </c>
      <c r="AY99" s="62">
        <f t="shared" si="137"/>
        <v>250.41249999999999</v>
      </c>
      <c r="AZ99" s="62">
        <f t="shared" si="137"/>
        <v>248.73749999999998</v>
      </c>
      <c r="BA99" s="62">
        <f t="shared" si="137"/>
        <v>247.9</v>
      </c>
      <c r="BB99" s="62">
        <f t="shared" si="137"/>
        <v>247.0625</v>
      </c>
      <c r="BC99" s="62">
        <f t="shared" si="137"/>
        <v>246.22499999999999</v>
      </c>
      <c r="BD99" s="62">
        <f t="shared" si="137"/>
        <v>245.38749999999999</v>
      </c>
      <c r="BE99" s="62">
        <f t="shared" si="137"/>
        <v>244.54999999999998</v>
      </c>
      <c r="BF99" s="62">
        <f t="shared" si="137"/>
        <v>53.6</v>
      </c>
      <c r="BG99" s="62">
        <f t="shared" si="137"/>
        <v>0</v>
      </c>
      <c r="BH99" s="62">
        <f t="shared" si="137"/>
        <v>0</v>
      </c>
      <c r="BI99" s="62">
        <f t="shared" si="137"/>
        <v>0</v>
      </c>
      <c r="BJ99" s="62">
        <f t="shared" si="137"/>
        <v>0</v>
      </c>
      <c r="BK99" s="62">
        <f t="shared" si="137"/>
        <v>0</v>
      </c>
      <c r="BL99" s="62">
        <f t="shared" si="137"/>
        <v>0</v>
      </c>
      <c r="BM99" s="62">
        <f t="shared" si="137"/>
        <v>53.6</v>
      </c>
      <c r="BN99" s="62">
        <f t="shared" si="137"/>
        <v>53.6</v>
      </c>
      <c r="BO99" s="62">
        <f t="shared" si="137"/>
        <v>214.4</v>
      </c>
      <c r="BP99" s="62">
        <f t="shared" si="137"/>
        <v>201.83750000000001</v>
      </c>
      <c r="BQ99" s="62">
        <f t="shared" si="137"/>
        <v>201.83750000000001</v>
      </c>
      <c r="BR99" s="62">
        <f t="shared" si="137"/>
        <v>255.4375</v>
      </c>
      <c r="BS99" s="62">
        <f t="shared" si="137"/>
        <v>255.4375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5.1087499999999997</v>
      </c>
      <c r="AW100" s="169">
        <f t="shared" si="140"/>
        <v>5.0752499999999996</v>
      </c>
      <c r="AX100" s="169">
        <f t="shared" si="140"/>
        <v>5.0417500000000004</v>
      </c>
      <c r="AY100" s="169">
        <f t="shared" si="140"/>
        <v>5.0082500000000003</v>
      </c>
      <c r="AZ100" s="169">
        <f t="shared" si="140"/>
        <v>4.9747499999999993</v>
      </c>
      <c r="BA100" s="169">
        <f t="shared" si="140"/>
        <v>4.9580000000000002</v>
      </c>
      <c r="BB100" s="169">
        <f t="shared" si="140"/>
        <v>4.9412500000000001</v>
      </c>
      <c r="BC100" s="169">
        <f t="shared" si="140"/>
        <v>4.9245000000000001</v>
      </c>
      <c r="BD100" s="169">
        <f t="shared" si="140"/>
        <v>4.9077500000000001</v>
      </c>
      <c r="BE100" s="169">
        <f t="shared" si="140"/>
        <v>4.891</v>
      </c>
      <c r="BF100" s="169">
        <f t="shared" si="140"/>
        <v>1.0720000000000001</v>
      </c>
      <c r="BG100" s="169">
        <f t="shared" si="140"/>
        <v>0</v>
      </c>
      <c r="BH100" s="169">
        <f t="shared" si="140"/>
        <v>0</v>
      </c>
      <c r="BI100" s="169">
        <f t="shared" si="140"/>
        <v>0</v>
      </c>
      <c r="BJ100" s="169">
        <f t="shared" si="140"/>
        <v>0</v>
      </c>
      <c r="BK100" s="169">
        <f t="shared" si="140"/>
        <v>0</v>
      </c>
      <c r="BL100" s="169">
        <f t="shared" si="140"/>
        <v>0</v>
      </c>
      <c r="BM100" s="169">
        <f t="shared" si="140"/>
        <v>1.0720000000000001</v>
      </c>
      <c r="BN100" s="169">
        <f t="shared" si="140"/>
        <v>1.0720000000000001</v>
      </c>
      <c r="BO100" s="169">
        <f t="shared" si="140"/>
        <v>4.2880000000000003</v>
      </c>
      <c r="BP100" s="169">
        <f t="shared" si="140"/>
        <v>4.0367500000000005</v>
      </c>
      <c r="BQ100" s="169">
        <f t="shared" si="140"/>
        <v>4.0367500000000005</v>
      </c>
      <c r="BR100" s="169">
        <f t="shared" si="140"/>
        <v>5.1087499999999997</v>
      </c>
      <c r="BS100" s="169">
        <f t="shared" si="140"/>
        <v>5.1087499999999997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4.1087499999999997</v>
      </c>
      <c r="AW101" s="169">
        <f t="shared" si="143"/>
        <v>4.0752499999999996</v>
      </c>
      <c r="AX101" s="169">
        <f t="shared" si="143"/>
        <v>4.0417500000000004</v>
      </c>
      <c r="AY101" s="169">
        <f t="shared" si="143"/>
        <v>4.0082500000000003</v>
      </c>
      <c r="AZ101" s="169">
        <f t="shared" si="143"/>
        <v>3.9747499999999993</v>
      </c>
      <c r="BA101" s="169">
        <f t="shared" si="143"/>
        <v>3.9580000000000002</v>
      </c>
      <c r="BB101" s="169">
        <f t="shared" si="143"/>
        <v>3.9412500000000001</v>
      </c>
      <c r="BC101" s="169">
        <f t="shared" si="143"/>
        <v>3.9245000000000001</v>
      </c>
      <c r="BD101" s="169">
        <f t="shared" si="143"/>
        <v>3.9077500000000001</v>
      </c>
      <c r="BE101" s="169">
        <f t="shared" si="143"/>
        <v>3.891</v>
      </c>
      <c r="BF101" s="169">
        <f t="shared" si="143"/>
        <v>7.2000000000000064E-2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7.2000000000000064E-2</v>
      </c>
      <c r="BN101" s="169">
        <f t="shared" si="143"/>
        <v>7.2000000000000064E-2</v>
      </c>
      <c r="BO101" s="169">
        <f t="shared" si="143"/>
        <v>3.2880000000000003</v>
      </c>
      <c r="BP101" s="169">
        <f t="shared" si="143"/>
        <v>3.0367500000000005</v>
      </c>
      <c r="BQ101" s="169">
        <f t="shared" si="143"/>
        <v>3.0367500000000005</v>
      </c>
      <c r="BR101" s="169">
        <f t="shared" si="143"/>
        <v>4.1087499999999997</v>
      </c>
      <c r="BS101" s="169">
        <f t="shared" si="143"/>
        <v>4.1087499999999997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49.190312499999997</v>
      </c>
      <c r="AW102" s="62">
        <f t="shared" si="146"/>
        <v>49.131687499999998</v>
      </c>
      <c r="AX102" s="62">
        <f t="shared" si="146"/>
        <v>49.073062499999999</v>
      </c>
      <c r="AY102" s="62">
        <f t="shared" si="146"/>
        <v>49.0144375</v>
      </c>
      <c r="AZ102" s="62">
        <f t="shared" si="146"/>
        <v>48.9558125</v>
      </c>
      <c r="BA102" s="62">
        <f t="shared" si="146"/>
        <v>48.926500000000004</v>
      </c>
      <c r="BB102" s="62">
        <f t="shared" si="146"/>
        <v>27.897187500000001</v>
      </c>
      <c r="BC102" s="62">
        <f t="shared" si="146"/>
        <v>27.867874999999998</v>
      </c>
      <c r="BD102" s="62">
        <f t="shared" si="146"/>
        <v>27.838562500000002</v>
      </c>
      <c r="BE102" s="62">
        <f t="shared" si="146"/>
        <v>27.809249999999999</v>
      </c>
      <c r="BF102" s="62">
        <f t="shared" si="146"/>
        <v>21.126000000000001</v>
      </c>
      <c r="BG102" s="62">
        <f t="shared" si="146"/>
        <v>0</v>
      </c>
      <c r="BH102" s="62">
        <f t="shared" si="146"/>
        <v>0</v>
      </c>
      <c r="BI102" s="62">
        <f t="shared" si="146"/>
        <v>0</v>
      </c>
      <c r="BJ102" s="62">
        <f t="shared" si="146"/>
        <v>0</v>
      </c>
      <c r="BK102" s="62">
        <f t="shared" si="146"/>
        <v>0</v>
      </c>
      <c r="BL102" s="62">
        <f t="shared" si="146"/>
        <v>0</v>
      </c>
      <c r="BM102" s="62">
        <f t="shared" si="146"/>
        <v>21.126000000000001</v>
      </c>
      <c r="BN102" s="62">
        <f t="shared" si="146"/>
        <v>21.126000000000001</v>
      </c>
      <c r="BO102" s="62">
        <f t="shared" si="146"/>
        <v>47.753999999999998</v>
      </c>
      <c r="BP102" s="62">
        <f t="shared" si="146"/>
        <v>47.3143125</v>
      </c>
      <c r="BQ102" s="62">
        <f t="shared" si="146"/>
        <v>47.3143125</v>
      </c>
      <c r="BR102" s="62">
        <f t="shared" si="146"/>
        <v>49.190312499999997</v>
      </c>
      <c r="BS102" s="62">
        <f t="shared" si="146"/>
        <v>49.190312499999997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21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21</v>
      </c>
      <c r="BN106" s="186">
        <f>IF(BN60&gt;0,HLOOKUP(BN60,[1]Trav!$C$11:$O$31,$AU$105),0)</f>
        <v>21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7</v>
      </c>
      <c r="AW107" s="186">
        <f>IF(AW61&gt;0,HLOOKUP(AW61,[1]Trav!$C$11:$O$31,$AU$105),0)</f>
        <v>5.25</v>
      </c>
      <c r="AX107" s="186">
        <f>IF(AX61&gt;0,HLOOKUP(AX61,[1]Trav!$C$11:$O$31,$AU$105),0)</f>
        <v>5.25</v>
      </c>
      <c r="AY107" s="186">
        <f>IF(AY61&gt;0,HLOOKUP(AY61,[1]Trav!$C$11:$O$31,$AU$105),0)</f>
        <v>5.25</v>
      </c>
      <c r="AZ107" s="186">
        <f>IF(AZ61&gt;0,HLOOKUP(AZ61,[1]Trav!$C$11:$O$31,$AU$105),0)</f>
        <v>7</v>
      </c>
      <c r="BA107" s="186">
        <f>IF(BA61&gt;0,HLOOKUP(BA61,[1]Trav!$C$11:$O$31,$AU$105),0)</f>
        <v>7</v>
      </c>
      <c r="BB107" s="186">
        <f>IF(BB61&gt;0,HLOOKUP(BB61,[1]Trav!$C$11:$O$31,$AU$105),0)</f>
        <v>7</v>
      </c>
      <c r="BC107" s="186">
        <f>IF(BC61&gt;0,HLOOKUP(BC61,[1]Trav!$C$11:$O$31,$AU$105),0)</f>
        <v>7</v>
      </c>
      <c r="BD107" s="186">
        <f>IF(BD61&gt;0,HLOOKUP(BD61,[1]Trav!$C$11:$O$31,$AU$105),0)</f>
        <v>7</v>
      </c>
      <c r="BE107" s="186">
        <f>IF(BE61&gt;0,HLOOKUP(BE61,[1]Trav!$C$11:$O$31,$AU$105),0)</f>
        <v>7</v>
      </c>
      <c r="BF107" s="186">
        <f>IF(BF61&gt;0,HLOOKUP(BF61,[1]Trav!$C$11:$O$31,$AU$105),0)</f>
        <v>7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7</v>
      </c>
      <c r="BN107" s="186">
        <f>IF(BN61&gt;0,HLOOKUP(BN61,[1]Trav!$C$11:$O$31,$AU$105),0)</f>
        <v>7</v>
      </c>
      <c r="BO107" s="186">
        <f>IF(BO61&gt;0,HLOOKUP(BO61,[1]Trav!$C$11:$O$31,$AU$105),0)</f>
        <v>7</v>
      </c>
      <c r="BP107" s="186">
        <f>IF(BP61&gt;0,HLOOKUP(BP61,[1]Trav!$C$11:$O$31,$AU$105),0)</f>
        <v>7</v>
      </c>
      <c r="BQ107" s="186">
        <f>IF(BQ61&gt;0,HLOOKUP(BQ61,[1]Trav!$C$11:$O$31,$AU$105),0)</f>
        <v>7</v>
      </c>
      <c r="BR107" s="186">
        <f>IF(BR61&gt;0,HLOOKUP(BR61,[1]Trav!$C$11:$O$31,$AU$105),0)</f>
        <v>7</v>
      </c>
      <c r="BS107" s="186">
        <f>IF(BS61&gt;0,HLOOKUP(BS61,[1]Trav!$C$11:$O$31,$AU$105),0)</f>
        <v>7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0</v>
      </c>
      <c r="D109" s="185"/>
      <c r="AT109" s="187" t="str">
        <f t="shared" si="149"/>
        <v>Béliers</v>
      </c>
      <c r="AV109" s="186">
        <f>IF(AV63&gt;0,HLOOKUP(AV63,[1]Trav!$C$11:$O$31,$AU$105),0)</f>
        <v>7</v>
      </c>
      <c r="AW109" s="186">
        <f>IF(AW63&gt;0,HLOOKUP(AW63,[1]Trav!$C$11:$O$31,$AU$105),0)</f>
        <v>7</v>
      </c>
      <c r="AX109" s="186">
        <f>IF(AX63&gt;0,HLOOKUP(AX63,[1]Trav!$C$11:$O$31,$AU$105),0)</f>
        <v>7</v>
      </c>
      <c r="AY109" s="186">
        <f>IF(AY63&gt;0,HLOOKUP(AY63,[1]Trav!$C$11:$O$31,$AU$105),0)</f>
        <v>7</v>
      </c>
      <c r="AZ109" s="186">
        <f>IF(AZ63&gt;0,HLOOKUP(AZ63,[1]Trav!$C$11:$O$31,$AU$105),0)</f>
        <v>7</v>
      </c>
      <c r="BA109" s="186">
        <f>IF(BA63&gt;0,HLOOKUP(BA63,[1]Trav!$C$11:$O$31,$AU$105),0)</f>
        <v>7</v>
      </c>
      <c r="BB109" s="186">
        <f>IF(BB63&gt;0,HLOOKUP(BB63,[1]Trav!$C$11:$O$31,$AU$105),0)</f>
        <v>7</v>
      </c>
      <c r="BC109" s="186">
        <f>IF(BC63&gt;0,HLOOKUP(BC63,[1]Trav!$C$11:$O$31,$AU$105),0)</f>
        <v>7</v>
      </c>
      <c r="BD109" s="186">
        <f>IF(BD63&gt;0,HLOOKUP(BD63,[1]Trav!$C$11:$O$31,$AU$105),0)</f>
        <v>7</v>
      </c>
      <c r="BE109" s="186">
        <f>IF(BE63&gt;0,HLOOKUP(BE63,[1]Trav!$C$11:$O$31,$AU$105),0)</f>
        <v>7</v>
      </c>
      <c r="BF109" s="186">
        <f>IF(BF63&gt;0,HLOOKUP(BF63,[1]Trav!$C$11:$O$31,$AU$105),0)</f>
        <v>7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7</v>
      </c>
      <c r="BN109" s="186">
        <f>IF(BN63&gt;0,HLOOKUP(BN63,[1]Trav!$C$11:$O$31,$AU$105),0)</f>
        <v>7</v>
      </c>
      <c r="BO109" s="186">
        <f>IF(BO63&gt;0,HLOOKUP(BO63,[1]Trav!$C$11:$O$31,$AU$105),0)</f>
        <v>7</v>
      </c>
      <c r="BP109" s="186">
        <f>IF(BP63&gt;0,HLOOKUP(BP63,[1]Trav!$C$11:$O$31,$AU$105),0)</f>
        <v>7</v>
      </c>
      <c r="BQ109" s="186">
        <f>IF(BQ63&gt;0,HLOOKUP(BQ63,[1]Trav!$C$11:$O$31,$AU$105),0)</f>
        <v>7</v>
      </c>
      <c r="BR109" s="186">
        <f>IF(BR63&gt;0,HLOOKUP(BR63,[1]Trav!$C$11:$O$31,$AU$105),0)</f>
        <v>7</v>
      </c>
      <c r="BS109" s="186">
        <f>IF(BS63&gt;0,HLOOKUP(BS63,[1]Trav!$C$11:$O$31,$AU$105),0)</f>
        <v>7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7</v>
      </c>
      <c r="BH110" s="186">
        <f>IF(BH64&gt;0,HLOOKUP(BH64,[1]Trav!$C$11:$O$31,$AU$105),0)</f>
        <v>5.25</v>
      </c>
      <c r="BI110" s="186">
        <f>IF(BI64&gt;0,HLOOKUP(BI64,[1]Trav!$C$11:$O$31,$AU$105),0)</f>
        <v>5.25</v>
      </c>
      <c r="BJ110" s="186">
        <f>IF(BJ64&gt;0,HLOOKUP(BJ64,[1]Trav!$C$11:$O$31,$AU$105),0)</f>
        <v>5.25</v>
      </c>
      <c r="BK110" s="186">
        <f>IF(BK64&gt;0,HLOOKUP(BK64,[1]Trav!$C$11:$O$31,$AU$105),0)</f>
        <v>5.25</v>
      </c>
      <c r="BL110" s="186">
        <f>IF(BL64&gt;0,HLOOKUP(BL64,[1]Trav!$C$11:$O$31,$AU$105),0)</f>
        <v>5.25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0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0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0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14</v>
      </c>
      <c r="AW117" s="169">
        <f t="shared" si="152"/>
        <v>12.25</v>
      </c>
      <c r="AX117" s="169">
        <f t="shared" si="152"/>
        <v>12.25</v>
      </c>
      <c r="AY117" s="169">
        <f t="shared" si="152"/>
        <v>26.25</v>
      </c>
      <c r="AZ117" s="169">
        <f t="shared" si="152"/>
        <v>28</v>
      </c>
      <c r="BA117" s="169">
        <f t="shared" si="152"/>
        <v>28</v>
      </c>
      <c r="BB117" s="169">
        <f t="shared" si="152"/>
        <v>42</v>
      </c>
      <c r="BC117" s="169">
        <f t="shared" si="152"/>
        <v>42</v>
      </c>
      <c r="BD117" s="169">
        <f t="shared" si="152"/>
        <v>42</v>
      </c>
      <c r="BE117" s="169">
        <f t="shared" si="152"/>
        <v>42</v>
      </c>
      <c r="BF117" s="169">
        <f t="shared" si="152"/>
        <v>49</v>
      </c>
      <c r="BG117" s="169">
        <f t="shared" si="152"/>
        <v>7</v>
      </c>
      <c r="BH117" s="169">
        <f t="shared" si="152"/>
        <v>5.25</v>
      </c>
      <c r="BI117" s="169">
        <f t="shared" si="152"/>
        <v>5.25</v>
      </c>
      <c r="BJ117" s="169">
        <f t="shared" si="152"/>
        <v>5.25</v>
      </c>
      <c r="BK117" s="169">
        <f t="shared" si="152"/>
        <v>5.25</v>
      </c>
      <c r="BL117" s="169">
        <f t="shared" si="152"/>
        <v>5.25</v>
      </c>
      <c r="BM117" s="169">
        <f t="shared" si="152"/>
        <v>49</v>
      </c>
      <c r="BN117" s="169">
        <f t="shared" si="152"/>
        <v>49</v>
      </c>
      <c r="BO117" s="169">
        <f t="shared" si="152"/>
        <v>14</v>
      </c>
      <c r="BP117" s="169">
        <f t="shared" si="152"/>
        <v>14</v>
      </c>
      <c r="BQ117" s="169">
        <f t="shared" si="152"/>
        <v>14</v>
      </c>
      <c r="BR117" s="169">
        <f t="shared" si="152"/>
        <v>14</v>
      </c>
      <c r="BS117" s="169">
        <f t="shared" si="152"/>
        <v>14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2365.1692708333335</v>
      </c>
      <c r="D118" s="184">
        <f>B118/Troupeau!$B$17</f>
        <v>8.8252584732587067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2365.1692708333335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0</v>
      </c>
    </row>
    <row r="126" spans="1:132" x14ac:dyDescent="0.25">
      <c r="A126" s="2" t="s">
        <v>762</v>
      </c>
      <c r="B126" s="30">
        <f>B114+B115+B116</f>
        <v>0</v>
      </c>
    </row>
    <row r="128" spans="1:132" x14ac:dyDescent="0.25">
      <c r="A128" s="2" t="s">
        <v>761</v>
      </c>
      <c r="B128" s="183">
        <f>SUM(B122:B126)</f>
        <v>3026.1692708333335</v>
      </c>
    </row>
    <row r="129" spans="1:2" x14ac:dyDescent="0.25">
      <c r="A129" s="2" t="s">
        <v>760</v>
      </c>
      <c r="B129" s="30">
        <f>IF(Scénario!K129=1,Travail!F77+Travail!F86,F86)</f>
        <v>0</v>
      </c>
    </row>
    <row r="130" spans="1:2" x14ac:dyDescent="0.25">
      <c r="A130" s="2" t="s">
        <v>759</v>
      </c>
      <c r="B130" s="183">
        <f>ROUND((B128-B129)/(Scénario!K4+Scénario!K6),0)</f>
        <v>3026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0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78868.98000000001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1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7.0365000000000002</v>
      </c>
      <c r="C119" s="186">
        <f>[1]Eco!$B$79</f>
        <v>80</v>
      </c>
      <c r="J119" s="169">
        <f>B119*C119</f>
        <v>562.92000000000007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0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0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35117.517999999996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15139.464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28611.998000000014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28612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20611.998000000014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20612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0</v>
      </c>
      <c r="U234" t="s">
        <v>927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921</v>
      </c>
      <c r="T247" s="30">
        <f>Travail!F16/8</f>
        <v>6.3</v>
      </c>
      <c r="W247" s="169">
        <f>[1]Eco!$B$111</f>
        <v>28.3</v>
      </c>
      <c r="X247" s="169">
        <f>T247*W247</f>
        <v>178.29</v>
      </c>
    </row>
    <row r="248" spans="17:31" x14ac:dyDescent="0.25">
      <c r="W248" s="14" t="s">
        <v>920</v>
      </c>
      <c r="X248" s="169">
        <f>SUM(X245:X247)</f>
        <v>178.29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9221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7376.8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7376.8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D305" sqref="D30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Z1_OL_T3_C1si</v>
      </c>
      <c r="D1" s="268" t="str">
        <f>CONCATENATE(C1,"_corr")</f>
        <v>Z1_OL_T3_C1si_corr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0</v>
      </c>
      <c r="D51" s="179">
        <f t="shared" si="1"/>
        <v>0</v>
      </c>
      <c r="E51" s="14"/>
    </row>
    <row r="52" spans="1:132" x14ac:dyDescent="0.25">
      <c r="B52" s="19" t="s">
        <v>528</v>
      </c>
      <c r="C52" s="179">
        <f>Scénario!K84</f>
        <v>0</v>
      </c>
      <c r="D52" s="179">
        <f t="shared" si="1"/>
        <v>0</v>
      </c>
      <c r="E52" s="14"/>
    </row>
    <row r="53" spans="1:132" x14ac:dyDescent="0.25">
      <c r="B53" s="14" t="s">
        <v>516</v>
      </c>
      <c r="C53" s="179">
        <f>Scénario!K88</f>
        <v>0</v>
      </c>
      <c r="D53" s="179">
        <f t="shared" si="1"/>
        <v>0</v>
      </c>
      <c r="E53" s="14"/>
    </row>
    <row r="54" spans="1:132" x14ac:dyDescent="0.25">
      <c r="B54" s="14" t="s">
        <v>512</v>
      </c>
      <c r="C54" s="179">
        <f>Scénario!K89</f>
        <v>0</v>
      </c>
      <c r="D54" s="179">
        <f t="shared" si="1"/>
        <v>0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0</v>
      </c>
      <c r="D59" s="179">
        <f t="shared" si="1"/>
        <v>0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0</v>
      </c>
      <c r="D61" s="179">
        <f t="shared" si="1"/>
        <v>0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faible</v>
      </c>
      <c r="AV88" s="169">
        <f t="shared" si="38"/>
        <v>1</v>
      </c>
      <c r="AW88" s="169">
        <f t="shared" si="38"/>
        <v>1</v>
      </c>
      <c r="AX88" s="169">
        <f t="shared" si="38"/>
        <v>1</v>
      </c>
      <c r="AY88" s="169">
        <f t="shared" si="38"/>
        <v>1</v>
      </c>
      <c r="AZ88" s="169">
        <f t="shared" si="38"/>
        <v>1</v>
      </c>
      <c r="BA88" s="169">
        <f t="shared" si="38"/>
        <v>1</v>
      </c>
      <c r="BB88" s="169">
        <f t="shared" si="38"/>
        <v>1</v>
      </c>
      <c r="BC88" s="169">
        <f t="shared" si="38"/>
        <v>1</v>
      </c>
      <c r="BD88" s="169">
        <f t="shared" si="38"/>
        <v>1</v>
      </c>
      <c r="BE88" s="169">
        <f t="shared" si="38"/>
        <v>1</v>
      </c>
      <c r="BF88" s="169">
        <f t="shared" si="39"/>
        <v>1</v>
      </c>
      <c r="BG88" s="169">
        <f t="shared" si="39"/>
        <v>1</v>
      </c>
      <c r="BH88" s="169">
        <f t="shared" si="39"/>
        <v>1</v>
      </c>
      <c r="BI88" s="169">
        <f t="shared" si="39"/>
        <v>1</v>
      </c>
      <c r="BJ88" s="169">
        <f t="shared" si="39"/>
        <v>1</v>
      </c>
      <c r="BK88" s="169">
        <f t="shared" si="39"/>
        <v>1</v>
      </c>
      <c r="BL88" s="169">
        <f t="shared" si="39"/>
        <v>1</v>
      </c>
      <c r="BM88" s="169">
        <f t="shared" si="39"/>
        <v>1</v>
      </c>
      <c r="BN88" s="169">
        <f t="shared" si="39"/>
        <v>1</v>
      </c>
      <c r="BO88" s="169">
        <f t="shared" si="39"/>
        <v>1</v>
      </c>
      <c r="BP88" s="169">
        <f t="shared" si="39"/>
        <v>1</v>
      </c>
      <c r="BQ88" s="169">
        <f t="shared" si="39"/>
        <v>1</v>
      </c>
      <c r="BR88" s="169">
        <f t="shared" si="39"/>
        <v>1</v>
      </c>
      <c r="BS88" s="169">
        <f t="shared" si="39"/>
        <v>1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1</v>
      </c>
      <c r="CC88" s="169">
        <f t="shared" si="41"/>
        <v>1</v>
      </c>
      <c r="CD88" s="169">
        <f t="shared" si="41"/>
        <v>1</v>
      </c>
      <c r="CE88" s="169">
        <f t="shared" si="41"/>
        <v>1</v>
      </c>
      <c r="CF88" s="169">
        <f t="shared" si="41"/>
        <v>1</v>
      </c>
      <c r="CG88" s="169">
        <f t="shared" si="41"/>
        <v>1</v>
      </c>
      <c r="CH88" s="169">
        <f t="shared" si="41"/>
        <v>1</v>
      </c>
      <c r="CI88" s="169">
        <f t="shared" si="41"/>
        <v>1</v>
      </c>
      <c r="CJ88" s="169">
        <f t="shared" si="41"/>
        <v>1</v>
      </c>
      <c r="CK88" s="169">
        <f t="shared" si="41"/>
        <v>1</v>
      </c>
      <c r="CL88" s="169">
        <f t="shared" si="42"/>
        <v>1</v>
      </c>
      <c r="CM88" s="169">
        <f t="shared" si="42"/>
        <v>1</v>
      </c>
      <c r="CN88" s="169">
        <f t="shared" si="42"/>
        <v>1</v>
      </c>
      <c r="CO88" s="169">
        <f t="shared" si="42"/>
        <v>1</v>
      </c>
      <c r="CP88" s="169">
        <f t="shared" si="42"/>
        <v>1</v>
      </c>
      <c r="CQ88" s="169">
        <f t="shared" si="42"/>
        <v>1</v>
      </c>
      <c r="CR88" s="169">
        <f t="shared" si="42"/>
        <v>1</v>
      </c>
      <c r="CS88" s="169">
        <f t="shared" si="42"/>
        <v>1</v>
      </c>
      <c r="CT88" s="169">
        <f t="shared" si="42"/>
        <v>1</v>
      </c>
      <c r="CU88" s="169">
        <f t="shared" si="42"/>
        <v>1</v>
      </c>
      <c r="CV88" s="169">
        <f t="shared" si="42"/>
        <v>1</v>
      </c>
      <c r="CW88" s="169">
        <f t="shared" si="42"/>
        <v>1</v>
      </c>
      <c r="CX88" s="169">
        <f t="shared" si="42"/>
        <v>1</v>
      </c>
      <c r="CY88" s="169">
        <f t="shared" si="42"/>
        <v>1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faible</v>
      </c>
      <c r="AV90" s="169">
        <f t="shared" si="38"/>
        <v>1</v>
      </c>
      <c r="AW90" s="169">
        <f t="shared" si="38"/>
        <v>1</v>
      </c>
      <c r="AX90" s="169">
        <f t="shared" si="38"/>
        <v>1</v>
      </c>
      <c r="AY90" s="169">
        <f t="shared" si="38"/>
        <v>1</v>
      </c>
      <c r="AZ90" s="169">
        <f t="shared" si="38"/>
        <v>1</v>
      </c>
      <c r="BA90" s="169">
        <f t="shared" si="38"/>
        <v>1</v>
      </c>
      <c r="BB90" s="169">
        <f t="shared" si="38"/>
        <v>1</v>
      </c>
      <c r="BC90" s="169">
        <f t="shared" si="38"/>
        <v>1</v>
      </c>
      <c r="BD90" s="169">
        <f t="shared" si="38"/>
        <v>1</v>
      </c>
      <c r="BE90" s="169">
        <f t="shared" si="38"/>
        <v>1</v>
      </c>
      <c r="BF90" s="169">
        <f t="shared" si="39"/>
        <v>1</v>
      </c>
      <c r="BG90" s="169">
        <f t="shared" si="39"/>
        <v>1</v>
      </c>
      <c r="BH90" s="169">
        <f t="shared" si="39"/>
        <v>1</v>
      </c>
      <c r="BI90" s="169">
        <f t="shared" si="39"/>
        <v>1</v>
      </c>
      <c r="BJ90" s="169">
        <f t="shared" si="39"/>
        <v>1</v>
      </c>
      <c r="BK90" s="169">
        <f t="shared" si="39"/>
        <v>1</v>
      </c>
      <c r="BL90" s="169">
        <f t="shared" si="39"/>
        <v>1</v>
      </c>
      <c r="BM90" s="169">
        <f t="shared" si="39"/>
        <v>1</v>
      </c>
      <c r="BN90" s="169">
        <f t="shared" si="39"/>
        <v>1</v>
      </c>
      <c r="BO90" s="169">
        <f t="shared" si="39"/>
        <v>1</v>
      </c>
      <c r="BP90" s="169">
        <f t="shared" si="39"/>
        <v>1</v>
      </c>
      <c r="BQ90" s="169">
        <f t="shared" si="39"/>
        <v>1</v>
      </c>
      <c r="BR90" s="169">
        <f t="shared" si="39"/>
        <v>1</v>
      </c>
      <c r="BS90" s="169">
        <f t="shared" si="39"/>
        <v>1</v>
      </c>
      <c r="BZ90" s="187" t="str">
        <f t="shared" si="40"/>
        <v>lot4</v>
      </c>
      <c r="CA90" s="197">
        <f>Scénario!K109</f>
        <v>0</v>
      </c>
      <c r="CB90" s="169">
        <f t="shared" si="41"/>
        <v>1</v>
      </c>
      <c r="CC90" s="169">
        <f t="shared" si="41"/>
        <v>1</v>
      </c>
      <c r="CD90" s="169">
        <f t="shared" si="41"/>
        <v>1</v>
      </c>
      <c r="CE90" s="169">
        <f t="shared" si="41"/>
        <v>1</v>
      </c>
      <c r="CF90" s="169">
        <f t="shared" si="41"/>
        <v>1</v>
      </c>
      <c r="CG90" s="169">
        <f t="shared" si="41"/>
        <v>1</v>
      </c>
      <c r="CH90" s="169">
        <f t="shared" si="41"/>
        <v>1</v>
      </c>
      <c r="CI90" s="169">
        <f t="shared" si="41"/>
        <v>1</v>
      </c>
      <c r="CJ90" s="169">
        <f t="shared" si="41"/>
        <v>1</v>
      </c>
      <c r="CK90" s="169">
        <f t="shared" si="41"/>
        <v>1</v>
      </c>
      <c r="CL90" s="169">
        <f t="shared" si="42"/>
        <v>1</v>
      </c>
      <c r="CM90" s="169">
        <f t="shared" si="42"/>
        <v>1</v>
      </c>
      <c r="CN90" s="169">
        <f t="shared" si="42"/>
        <v>1</v>
      </c>
      <c r="CO90" s="169">
        <f t="shared" si="42"/>
        <v>1</v>
      </c>
      <c r="CP90" s="169">
        <f t="shared" si="42"/>
        <v>1</v>
      </c>
      <c r="CQ90" s="169">
        <f t="shared" si="42"/>
        <v>1</v>
      </c>
      <c r="CR90" s="169">
        <f t="shared" si="42"/>
        <v>1</v>
      </c>
      <c r="CS90" s="169">
        <f t="shared" si="42"/>
        <v>1</v>
      </c>
      <c r="CT90" s="169">
        <f t="shared" si="42"/>
        <v>1</v>
      </c>
      <c r="CU90" s="169">
        <f t="shared" si="42"/>
        <v>1</v>
      </c>
      <c r="CV90" s="169">
        <f t="shared" si="42"/>
        <v>1</v>
      </c>
      <c r="CW90" s="169">
        <f t="shared" si="42"/>
        <v>1</v>
      </c>
      <c r="CX90" s="169">
        <f t="shared" si="42"/>
        <v>1</v>
      </c>
      <c r="CY90" s="169">
        <f t="shared" si="42"/>
        <v>1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faible</v>
      </c>
      <c r="AV91" s="169">
        <f t="shared" si="38"/>
        <v>1</v>
      </c>
      <c r="AW91" s="169">
        <f t="shared" si="38"/>
        <v>1</v>
      </c>
      <c r="AX91" s="169">
        <f t="shared" si="38"/>
        <v>1</v>
      </c>
      <c r="AY91" s="169">
        <f t="shared" si="38"/>
        <v>1</v>
      </c>
      <c r="AZ91" s="169">
        <f t="shared" si="38"/>
        <v>1</v>
      </c>
      <c r="BA91" s="169">
        <f t="shared" si="38"/>
        <v>1</v>
      </c>
      <c r="BB91" s="169">
        <f t="shared" si="38"/>
        <v>1</v>
      </c>
      <c r="BC91" s="169">
        <f t="shared" si="38"/>
        <v>1</v>
      </c>
      <c r="BD91" s="169">
        <f t="shared" si="38"/>
        <v>1</v>
      </c>
      <c r="BE91" s="169">
        <f t="shared" si="38"/>
        <v>1</v>
      </c>
      <c r="BF91" s="169">
        <f t="shared" si="39"/>
        <v>1</v>
      </c>
      <c r="BG91" s="169">
        <f t="shared" si="39"/>
        <v>1</v>
      </c>
      <c r="BH91" s="169">
        <f t="shared" si="39"/>
        <v>1</v>
      </c>
      <c r="BI91" s="169">
        <f t="shared" si="39"/>
        <v>1</v>
      </c>
      <c r="BJ91" s="169">
        <f t="shared" si="39"/>
        <v>1</v>
      </c>
      <c r="BK91" s="169">
        <f t="shared" si="39"/>
        <v>1</v>
      </c>
      <c r="BL91" s="169">
        <f t="shared" si="39"/>
        <v>1</v>
      </c>
      <c r="BM91" s="169">
        <f t="shared" si="39"/>
        <v>1</v>
      </c>
      <c r="BN91" s="169">
        <f t="shared" si="39"/>
        <v>1</v>
      </c>
      <c r="BO91" s="169">
        <f t="shared" si="39"/>
        <v>1</v>
      </c>
      <c r="BP91" s="169">
        <f t="shared" si="39"/>
        <v>1</v>
      </c>
      <c r="BQ91" s="169">
        <f t="shared" si="39"/>
        <v>1</v>
      </c>
      <c r="BR91" s="169">
        <f t="shared" si="39"/>
        <v>1</v>
      </c>
      <c r="BS91" s="169">
        <f t="shared" si="39"/>
        <v>1</v>
      </c>
      <c r="BZ91" s="187" t="str">
        <f t="shared" si="40"/>
        <v>lot5</v>
      </c>
      <c r="CA91" s="197">
        <f>Scénario!K110</f>
        <v>0</v>
      </c>
      <c r="CB91" s="169">
        <f t="shared" si="41"/>
        <v>1</v>
      </c>
      <c r="CC91" s="169">
        <f t="shared" si="41"/>
        <v>1</v>
      </c>
      <c r="CD91" s="169">
        <f t="shared" si="41"/>
        <v>1</v>
      </c>
      <c r="CE91" s="169">
        <f t="shared" si="41"/>
        <v>1</v>
      </c>
      <c r="CF91" s="169">
        <f t="shared" si="41"/>
        <v>1</v>
      </c>
      <c r="CG91" s="169">
        <f t="shared" si="41"/>
        <v>1</v>
      </c>
      <c r="CH91" s="169">
        <f t="shared" si="41"/>
        <v>1</v>
      </c>
      <c r="CI91" s="169">
        <f t="shared" si="41"/>
        <v>1</v>
      </c>
      <c r="CJ91" s="169">
        <f t="shared" si="41"/>
        <v>1</v>
      </c>
      <c r="CK91" s="169">
        <f t="shared" si="41"/>
        <v>1</v>
      </c>
      <c r="CL91" s="169">
        <f t="shared" si="42"/>
        <v>1</v>
      </c>
      <c r="CM91" s="169">
        <f t="shared" si="42"/>
        <v>1</v>
      </c>
      <c r="CN91" s="169">
        <f t="shared" si="42"/>
        <v>1</v>
      </c>
      <c r="CO91" s="169">
        <f t="shared" si="42"/>
        <v>1</v>
      </c>
      <c r="CP91" s="169">
        <f t="shared" si="42"/>
        <v>1</v>
      </c>
      <c r="CQ91" s="169">
        <f t="shared" si="42"/>
        <v>1</v>
      </c>
      <c r="CR91" s="169">
        <f t="shared" si="42"/>
        <v>1</v>
      </c>
      <c r="CS91" s="169">
        <f t="shared" si="42"/>
        <v>1</v>
      </c>
      <c r="CT91" s="169">
        <f t="shared" si="42"/>
        <v>1</v>
      </c>
      <c r="CU91" s="169">
        <f t="shared" si="42"/>
        <v>1</v>
      </c>
      <c r="CV91" s="169">
        <f t="shared" si="42"/>
        <v>1</v>
      </c>
      <c r="CW91" s="169">
        <f t="shared" si="42"/>
        <v>1</v>
      </c>
      <c r="CX91" s="169">
        <f t="shared" si="42"/>
        <v>1</v>
      </c>
      <c r="CY91" s="169">
        <f t="shared" si="42"/>
        <v>1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1</v>
      </c>
      <c r="BN98" s="169">
        <f>IF(CdTrp1!T52=1,3,IF(CdTrp1!T52=0.5,2,IF(CdTrp1!T52=0,1,0)))</f>
        <v>1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1</v>
      </c>
      <c r="AW99" s="169">
        <f>IF(CdTrp1!C53=1,3,IF(CdTrp1!C53=0.5,2,IF(CdTrp1!C53=0,1,0)))</f>
        <v>1</v>
      </c>
      <c r="AX99" s="169">
        <f>IF(CdTrp1!D53=1,3,IF(CdTrp1!D53=0.5,2,IF(CdTrp1!D53=0,1,0)))</f>
        <v>1</v>
      </c>
      <c r="AY99" s="169">
        <f>IF(CdTrp1!E53=1,3,IF(CdTrp1!E53=0.5,2,IF(CdTrp1!E53=0,1,0)))</f>
        <v>1</v>
      </c>
      <c r="AZ99" s="169">
        <f>IF(CdTrp1!F53=1,3,IF(CdTrp1!F53=0.5,2,IF(CdTrp1!F53=0,1,0)))</f>
        <v>1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1</v>
      </c>
      <c r="BP99" s="169">
        <f>IF(CdTrp1!V53=1,3,IF(CdTrp1!V53=0.5,2,IF(CdTrp1!V53=0,1,0)))</f>
        <v>1</v>
      </c>
      <c r="BQ99" s="169">
        <f>IF(CdTrp1!W53=1,3,IF(CdTrp1!W53=0.5,2,IF(CdTrp1!W53=0,1,0)))</f>
        <v>1</v>
      </c>
      <c r="BR99" s="169">
        <f>IF(CdTrp1!X53=1,3,IF(CdTrp1!X53=0.5,2,IF(CdTrp1!X53=0,1,0)))</f>
        <v>1</v>
      </c>
      <c r="BS99" s="169">
        <f>IF(CdTrp1!Y53=1,3,IF(CdTrp1!Y53=0.5,2,IF(CdTrp1!Y53=0,1,0)))</f>
        <v>1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12.5</v>
      </c>
      <c r="D110" s="169">
        <f t="shared" si="46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1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7</v>
      </c>
      <c r="D113" s="169">
        <f t="shared" si="46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10</v>
      </c>
      <c r="D116" s="169">
        <f t="shared" si="46"/>
        <v>10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0.42372881355932202</v>
      </c>
      <c r="D133" s="262">
        <f t="shared" si="46"/>
        <v>0.42372881355932202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0.42372881355932202</v>
      </c>
      <c r="D136" s="262">
        <f t="shared" si="46"/>
        <v>0.42372881355932202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0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0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0</v>
      </c>
      <c r="D185" s="169">
        <f t="shared" ref="D185:D191" si="165">C185</f>
        <v>0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</v>
      </c>
      <c r="D187" s="169">
        <f t="shared" si="165"/>
        <v>0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0</v>
      </c>
      <c r="D189" s="169">
        <f t="shared" si="165"/>
        <v>0</v>
      </c>
      <c r="AH189" s="15"/>
      <c r="AJ189" s="14" t="s">
        <v>923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1245</v>
      </c>
      <c r="C190" s="169">
        <f>'Calcul éco'!T246*(30)</f>
        <v>0</v>
      </c>
      <c r="D190" s="169">
        <f t="shared" si="165"/>
        <v>0</v>
      </c>
      <c r="AH190" s="15"/>
      <c r="AJ190" s="14" t="s">
        <v>922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1244</v>
      </c>
      <c r="C191" s="193">
        <f>ROUND(SUM(Travail!F69:F74)/8,1)</f>
        <v>0</v>
      </c>
      <c r="D191" s="169">
        <f t="shared" si="165"/>
        <v>0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6.3</v>
      </c>
      <c r="AN191" s="169">
        <f>[1]Eco!$B$111</f>
        <v>28.3</v>
      </c>
      <c r="AO191" s="169">
        <f>AK191*AN191</f>
        <v>178.29</v>
      </c>
    </row>
    <row r="192" spans="1:132" x14ac:dyDescent="0.25">
      <c r="B192" s="14" t="s">
        <v>1240</v>
      </c>
      <c r="C192" s="169">
        <f>(Travail!F83+Travail!F84)/8</f>
        <v>0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178.29</v>
      </c>
    </row>
    <row r="193" spans="1:43" x14ac:dyDescent="0.25">
      <c r="B193" s="14" t="s">
        <v>1238</v>
      </c>
      <c r="C193" s="169">
        <f>(Travail!F75+Travail!F76+Travail!F81)/8</f>
        <v>0</v>
      </c>
      <c r="D193" s="169">
        <f>C193</f>
        <v>0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178.29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178.29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0</v>
      </c>
      <c r="D210" s="252">
        <f>ROUND(AL207,0)</f>
        <v>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34473.4</v>
      </c>
      <c r="D211" s="252">
        <f>ROUND(SUM(D201:D210),0)</f>
        <v>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8443.7400000000016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0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0</v>
      </c>
      <c r="D220" s="252">
        <f>SUM(AN215:AN219)</f>
        <v>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35118</v>
      </c>
      <c r="D221" s="252">
        <f>ROUND(SUM(D216:D220),0)</f>
        <v>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</v>
      </c>
      <c r="AN226" s="169">
        <f>[1]Protect!$B$83</f>
        <v>2000</v>
      </c>
      <c r="AO226" s="169">
        <f>AK226*AN226</f>
        <v>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1195</v>
      </c>
      <c r="C235" s="169">
        <f>'Calcul éco'!J167</f>
        <v>0</v>
      </c>
      <c r="D235" s="252">
        <f>(D191+D192)*8*[1]Eco!$B$106</f>
        <v>0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15139</v>
      </c>
      <c r="D236" s="252">
        <f>ROUND(SUM(D222:D235),0)</f>
        <v>4100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28612.399999999994</v>
      </c>
      <c r="D237" s="252">
        <f>D194+D211-D221-D236</f>
        <v>-4100</v>
      </c>
    </row>
    <row r="238" spans="1:49" x14ac:dyDescent="0.25">
      <c r="B238" s="245" t="s">
        <v>947</v>
      </c>
      <c r="C238" s="169">
        <f>ROUND(C237/Scénario!$K$4,0)</f>
        <v>28612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0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20612</v>
      </c>
      <c r="D241" s="256">
        <f>ROUND(D237-D239-D240,0)</f>
        <v>-12100</v>
      </c>
    </row>
    <row r="242" spans="1:15" x14ac:dyDescent="0.25">
      <c r="B242" s="245" t="s">
        <v>943</v>
      </c>
      <c r="C242" s="169">
        <f>ROUND(C241/Scénario!K4,0)</f>
        <v>20612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45" t="s">
        <v>1189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1188</v>
      </c>
      <c r="B245" s="14" t="s">
        <v>545</v>
      </c>
      <c r="C245" s="253">
        <f>Travail!F5</f>
        <v>539</v>
      </c>
      <c r="D245" s="169">
        <f>C245</f>
        <v>539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709.84593749999999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50.4</v>
      </c>
      <c r="D251" s="169">
        <f>C251</f>
        <v>50.4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0</v>
      </c>
      <c r="D275" s="169">
        <f>C275</f>
        <v>0</v>
      </c>
    </row>
    <row r="276" spans="1:4" x14ac:dyDescent="0.25">
      <c r="A276" s="23"/>
      <c r="B276" s="32" t="s">
        <v>1178</v>
      </c>
      <c r="C276" s="253">
        <f>C192*8</f>
        <v>0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0</v>
      </c>
      <c r="D277" s="169">
        <f>C277</f>
        <v>0</v>
      </c>
    </row>
    <row r="278" spans="1:4" x14ac:dyDescent="0.25">
      <c r="B278" s="32" t="s">
        <v>1176</v>
      </c>
      <c r="C278" s="253">
        <f>Travail!F76</f>
        <v>0</v>
      </c>
      <c r="D278" s="169">
        <f>C278</f>
        <v>0</v>
      </c>
    </row>
    <row r="279" spans="1:4" x14ac:dyDescent="0.25">
      <c r="B279" s="32" t="s">
        <v>1175</v>
      </c>
      <c r="C279" s="253">
        <f>Travail!F86</f>
        <v>0</v>
      </c>
      <c r="D279" s="253">
        <f>C279</f>
        <v>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2366</v>
      </c>
      <c r="D281" s="252">
        <f>ROUND(D245+D248+D251+D254+D257+D260+D261,0)</f>
        <v>809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8.83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2366</v>
      </c>
      <c r="D287" s="252">
        <f>SUM(D281:D283)</f>
        <v>809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0</v>
      </c>
      <c r="D290" s="254">
        <f>D275+D276+D277</f>
        <v>0</v>
      </c>
    </row>
    <row r="291" spans="2:4" x14ac:dyDescent="0.25">
      <c r="B291" s="14" t="s">
        <v>1162</v>
      </c>
      <c r="C291" s="253">
        <f>C278+C279+C280</f>
        <v>0</v>
      </c>
      <c r="D291" s="253">
        <f>D278+D279+D280</f>
        <v>0</v>
      </c>
    </row>
    <row r="292" spans="2:4" x14ac:dyDescent="0.25">
      <c r="B292" s="14" t="s">
        <v>761</v>
      </c>
      <c r="C292" s="169">
        <f>ROUND(SUM(C287:C291),0)</f>
        <v>3027</v>
      </c>
      <c r="D292" s="252">
        <f>ROUND(SUM(D287:D291),0)</f>
        <v>1249</v>
      </c>
    </row>
    <row r="293" spans="2:4" x14ac:dyDescent="0.25">
      <c r="B293" s="14" t="s">
        <v>760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759</v>
      </c>
      <c r="C294" s="169">
        <f>ROUND((C292-C293)/C83,0)</f>
        <v>3027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55.351925405125016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0</v>
      </c>
    </row>
    <row r="308" spans="2:3" x14ac:dyDescent="0.25">
      <c r="B308" s="14" t="s">
        <v>1445</v>
      </c>
      <c r="C308" s="169">
        <f>'Calcul éco'!X235</f>
        <v>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1" activePane="bottomLeft" state="frozen"/>
      <selection pane="bottomLeft" activeCell="B76" sqref="B76:Y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156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22.0365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439</v>
      </c>
      <c r="C73" s="64">
        <f t="shared" ref="C73:Y73" si="27">ROUND(SUM(C63:C72),0)</f>
        <v>435</v>
      </c>
      <c r="D73" s="64">
        <f t="shared" si="27"/>
        <v>390</v>
      </c>
      <c r="E73" s="64">
        <f t="shared" si="27"/>
        <v>203</v>
      </c>
      <c r="F73" s="64">
        <f t="shared" si="27"/>
        <v>224</v>
      </c>
      <c r="G73" s="64">
        <f t="shared" si="27"/>
        <v>223</v>
      </c>
      <c r="H73" s="64">
        <f t="shared" si="27"/>
        <v>204</v>
      </c>
      <c r="I73" s="64">
        <f t="shared" si="27"/>
        <v>203</v>
      </c>
      <c r="J73" s="64">
        <f t="shared" si="27"/>
        <v>209</v>
      </c>
      <c r="K73" s="64">
        <f t="shared" si="27"/>
        <v>208</v>
      </c>
      <c r="L73" s="64">
        <f t="shared" si="27"/>
        <v>11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0</v>
      </c>
      <c r="R73" s="64">
        <f t="shared" si="27"/>
        <v>0</v>
      </c>
      <c r="S73" s="64">
        <f t="shared" si="27"/>
        <v>11</v>
      </c>
      <c r="T73" s="64">
        <f t="shared" si="27"/>
        <v>11</v>
      </c>
      <c r="U73" s="64">
        <f t="shared" si="27"/>
        <v>442</v>
      </c>
      <c r="V73" s="64">
        <f t="shared" si="27"/>
        <v>403</v>
      </c>
      <c r="W73" s="64">
        <f t="shared" si="27"/>
        <v>403</v>
      </c>
      <c r="X73" s="64">
        <f t="shared" si="27"/>
        <v>439</v>
      </c>
      <c r="Y73" s="64">
        <f t="shared" si="27"/>
        <v>439</v>
      </c>
      <c r="Z73" s="52"/>
      <c r="AA73" s="56">
        <f>ROUND(SUM(B73:Y73),0)</f>
        <v>4897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1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Béliers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7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1.7731219187499998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1.7731219187499998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27.506529011374997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0.14175525000000003</v>
      </c>
      <c r="C178" s="61">
        <f t="shared" si="78"/>
        <v>0.14175525000000003</v>
      </c>
      <c r="D178" s="61">
        <f t="shared" si="78"/>
        <v>0.12803700000000004</v>
      </c>
      <c r="E178" s="61">
        <f t="shared" si="78"/>
        <v>0.12803700000000004</v>
      </c>
      <c r="F178" s="61">
        <f t="shared" si="78"/>
        <v>0.14175525000000003</v>
      </c>
      <c r="G178" s="61">
        <f t="shared" si="78"/>
        <v>0.14175525000000003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1.9148771687499999</v>
      </c>
      <c r="C185" s="61">
        <f>SUM(CdTrp1!C175:C184)</f>
        <v>0.14175525000000003</v>
      </c>
      <c r="D185" s="61">
        <f>SUM(CdTrp1!D175:D184)</f>
        <v>0.12803700000000004</v>
      </c>
      <c r="E185" s="61">
        <f>SUM(CdTrp1!E175:E184)</f>
        <v>0.12803700000000004</v>
      </c>
      <c r="F185" s="61">
        <f>SUM(CdTrp1!F175:F184)</f>
        <v>1.9148771687499999</v>
      </c>
      <c r="G185" s="61">
        <f>SUM(CdTrp1!G175:G184)</f>
        <v>1.9148771687499999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13.44717846875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14.398217924999999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1.7731219187499998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1.9148771687499999</v>
      </c>
      <c r="C216" s="61">
        <f t="shared" ref="C216:Y216" si="108">C185</f>
        <v>0.14175525000000003</v>
      </c>
      <c r="D216" s="61">
        <f t="shared" si="108"/>
        <v>0.12803700000000004</v>
      </c>
      <c r="E216" s="61">
        <f t="shared" si="108"/>
        <v>0.12803700000000004</v>
      </c>
      <c r="F216" s="61">
        <f t="shared" si="108"/>
        <v>1.9148771687499999</v>
      </c>
      <c r="G216" s="61">
        <f t="shared" si="108"/>
        <v>1.9148771687499999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55.351925405125016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2023-01-16T21:42:26Z</dcterms:modified>
</cp:coreProperties>
</file>